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15600" windowHeight="11760" tabRatio="500" activeTab="0"/>
  </bookViews>
  <sheets>
    <sheet name="rozpočet" sheetId="4" r:id="rId1"/>
  </sheets>
  <definedNames>
    <definedName name="_xlnm._FilterDatabase" localSheetId="0" hidden="1">'rozpočet'!$C$17:$J$17</definedName>
    <definedName name="_xlnm.Print_Area" localSheetId="0">'rozpočet'!$B$1:$J$121</definedName>
    <definedName name="_xlnm.Print_Titles" localSheetId="0">'rozpočet'!$17:$17</definedName>
  </definedNames>
  <calcPr calcId="145621"/>
  <extLst/>
</workbook>
</file>

<file path=xl/sharedStrings.xml><?xml version="1.0" encoding="utf-8"?>
<sst xmlns="http://schemas.openxmlformats.org/spreadsheetml/2006/main" count="719" uniqueCount="205">
  <si>
    <t>m2</t>
  </si>
  <si>
    <t>ks</t>
  </si>
  <si>
    <t>K</t>
  </si>
  <si>
    <t>4</t>
  </si>
  <si>
    <t>2</t>
  </si>
  <si>
    <t>ROZPOCET</t>
  </si>
  <si>
    <t>1</t>
  </si>
  <si>
    <t>-726083133</t>
  </si>
  <si>
    <t>VV</t>
  </si>
  <si>
    <t>True</t>
  </si>
  <si>
    <t>0</t>
  </si>
  <si>
    <t>M</t>
  </si>
  <si>
    <t>8</t>
  </si>
  <si>
    <t>1636641020</t>
  </si>
  <si>
    <t>798942378</t>
  </si>
  <si>
    <t>1761982025</t>
  </si>
  <si>
    <t>-1422020529</t>
  </si>
  <si>
    <t>-1883107355</t>
  </si>
  <si>
    <t>-1274567934</t>
  </si>
  <si>
    <t>-1723687656</t>
  </si>
  <si>
    <t>-1950932778</t>
  </si>
  <si>
    <t>2011901484</t>
  </si>
  <si>
    <t>-1772056687</t>
  </si>
  <si>
    <t>3</t>
  </si>
  <si>
    <t>1066766571</t>
  </si>
  <si>
    <t>1274596277</t>
  </si>
  <si>
    <t>1740107282</t>
  </si>
  <si>
    <t>1978217645</t>
  </si>
  <si>
    <t>-1753699282</t>
  </si>
  <si>
    <t>D</t>
  </si>
  <si>
    <t>-610822284</t>
  </si>
  <si>
    <t>-1629108104</t>
  </si>
  <si>
    <t>Součet</t>
  </si>
  <si>
    <t/>
  </si>
  <si>
    <t>základní</t>
  </si>
  <si>
    <t>t</t>
  </si>
  <si>
    <t>Přesun hmot</t>
  </si>
  <si>
    <t>m</t>
  </si>
  <si>
    <t>m3</t>
  </si>
  <si>
    <t>28</t>
  </si>
  <si>
    <t>Zalití rostlin vodou plocha přes 20 m2</t>
  </si>
  <si>
    <t>185804312</t>
  </si>
  <si>
    <t>27</t>
  </si>
  <si>
    <t>kg</t>
  </si>
  <si>
    <t>hnojivo dusíkaté granulované pro údržbu  trávníků /např. NPK  -spotřeba 5g/m2</t>
  </si>
  <si>
    <t>2519115503</t>
  </si>
  <si>
    <t>26</t>
  </si>
  <si>
    <t>Hnojení půdy umělým hnojivem na široko v rovině a svahu do 1:5</t>
  </si>
  <si>
    <t>185802113</t>
  </si>
  <si>
    <t>005724200-11</t>
  </si>
  <si>
    <t>Založení parkového trávníku výsevem plochy přes 1000 m2 v rovině a ve svahu do 1:5</t>
  </si>
  <si>
    <t>181451131</t>
  </si>
  <si>
    <t>Obdělání půdy válením v rovině a svahu do 1:5</t>
  </si>
  <si>
    <t>183403161</t>
  </si>
  <si>
    <t>hnojivo granulované pro založení trávníků  -spotřeba 30g/m2</t>
  </si>
  <si>
    <t>25191155-02</t>
  </si>
  <si>
    <t>Obdělání půdy hrabáním v rovině a svahu do 1:5</t>
  </si>
  <si>
    <t>183403153</t>
  </si>
  <si>
    <t>181151311</t>
  </si>
  <si>
    <t>Obdělání půdy vláčením v rovině a svahu do 1:5</t>
  </si>
  <si>
    <t>183403152</t>
  </si>
  <si>
    <t>Obdělání půdy kultivátorováním v rovině a svahu do 1:5</t>
  </si>
  <si>
    <t>183403114</t>
  </si>
  <si>
    <t>10364101</t>
  </si>
  <si>
    <t>Rozprostření ornice tl vrstvy do 100 mm pl do 500 m2 v rovině nebo ve svahu do 1:5</t>
  </si>
  <si>
    <t>181301101</t>
  </si>
  <si>
    <t>Zemní práce - povrchové úpravy terénu</t>
  </si>
  <si>
    <t>-2050257629</t>
  </si>
  <si>
    <t>171201211-02</t>
  </si>
  <si>
    <t>1012251548</t>
  </si>
  <si>
    <t>171201201</t>
  </si>
  <si>
    <t>-1014444879</t>
  </si>
  <si>
    <t>167101102</t>
  </si>
  <si>
    <t>109585657</t>
  </si>
  <si>
    <t>-1339793324</t>
  </si>
  <si>
    <t>Odkopávky a prokopávky nezapažené v hornině tř. 1 a 2 objem do 100 m3</t>
  </si>
  <si>
    <t>122101101</t>
  </si>
  <si>
    <t>Práce a dodávky HSV</t>
  </si>
  <si>
    <t>HSV</t>
  </si>
  <si>
    <t>-1</t>
  </si>
  <si>
    <t>Náklady soupisu celkem</t>
  </si>
  <si>
    <t>Suť Celkem [t]</t>
  </si>
  <si>
    <t>J. suť [t]</t>
  </si>
  <si>
    <t>Hmotnost
celkem [t]</t>
  </si>
  <si>
    <t>J. hmotnost
[t]</t>
  </si>
  <si>
    <t>Nh celkem [h]</t>
  </si>
  <si>
    <t>J. Nh [h]</t>
  </si>
  <si>
    <t>DPH</t>
  </si>
  <si>
    <t>Poznámka</t>
  </si>
  <si>
    <t>Cena celkem [CZK]</t>
  </si>
  <si>
    <t>J.cena [CZK]</t>
  </si>
  <si>
    <t>Množství</t>
  </si>
  <si>
    <t>MJ</t>
  </si>
  <si>
    <t>Popis</t>
  </si>
  <si>
    <t>Kód</t>
  </si>
  <si>
    <t>Typ</t>
  </si>
  <si>
    <t>PČ</t>
  </si>
  <si>
    <t>Uchazeč:</t>
  </si>
  <si>
    <t>Projektant:</t>
  </si>
  <si>
    <t>Zadavatel:</t>
  </si>
  <si>
    <t>Datum:</t>
  </si>
  <si>
    <t>Místo:</t>
  </si>
  <si>
    <t>Soupis:</t>
  </si>
  <si>
    <t>SO 03 - ŘEŠENÍ ZELENĚ</t>
  </si>
  <si>
    <t>Objekt:</t>
  </si>
  <si>
    <t>Stavba:</t>
  </si>
  <si>
    <t>SOUPIS PRACÍ</t>
  </si>
  <si>
    <t xml:space="preserve">Ing. Mgr. Lucie Radilová, DiS., BRNO </t>
  </si>
  <si>
    <t>Mobiliář a herní prvky</t>
  </si>
  <si>
    <t>Rozprostření ornice tl vrstvy do 400 mm pl do 500 m2 v rovině nebo ve svahu do 1:5</t>
  </si>
  <si>
    <t>581544210</t>
  </si>
  <si>
    <t>181301106</t>
  </si>
  <si>
    <t>doplnění PÍSKU (43,128 M3)</t>
  </si>
  <si>
    <t>následná  péče:  přihnojení  trávníku (dusíkatým hnojivem 5g/m2) 3x cykl / rok"</t>
  </si>
  <si>
    <t>následná  péče:  po vzejití osiva 10L/m2  cykl. min.3x"</t>
  </si>
  <si>
    <t>obrubník kamenný štípaný šíře 100 mm (100/200/proměnlivá délka) do betonové patky</t>
  </si>
  <si>
    <t>R01</t>
  </si>
  <si>
    <t>Zemní práce a demolice</t>
  </si>
  <si>
    <t>R02</t>
  </si>
  <si>
    <t>Demolice obrubníku tl. 50 mm, včetně betonového základu, včetně odvozu na skládku</t>
  </si>
  <si>
    <t xml:space="preserve">obrubník sever délka </t>
  </si>
  <si>
    <t xml:space="preserve">obrubník jih délka </t>
  </si>
  <si>
    <t>VÝKOP 0,4 m - pro dopadovou pískovou plochu</t>
  </si>
  <si>
    <t>Písek praný 0/4 - dětské pískoviště certifikát</t>
  </si>
  <si>
    <t>dopadová písková plocha 107,82*0,4*1,5</t>
  </si>
  <si>
    <t>Uložení sypaniny na skládku, v případě, že nebude využitelná</t>
  </si>
  <si>
    <t>Poplatek za uložení odpadu ze sypaniny na skládce (skládkovné) - zemina  a kamení, v případě, že nebude využitelná</t>
  </si>
  <si>
    <t>štěrkodrť frakce 16-32  zdroj Železné horky</t>
  </si>
  <si>
    <t>štěrkodrť 16/32 50 km</t>
  </si>
  <si>
    <t>lavice- hranol - dle PD bez barevné úpravy, včetně dopravy, založení, montáže</t>
  </si>
  <si>
    <t>odpadkový koš - dle PD bez barevné úpravy, včetně dopravy, založení, montáže</t>
  </si>
  <si>
    <t>osivo směs travní 25-30g/m2  směs pro štěrkový trávník, zátěžová</t>
  </si>
  <si>
    <t>osivo směs travní 25-30g/m2  luční směs stín - trávobylinné</t>
  </si>
  <si>
    <t>R04</t>
  </si>
  <si>
    <t xml:space="preserve">Ochrana stromů při stavební činnosti / bednění </t>
  </si>
  <si>
    <t>Nakládání výkopku z hornin tř. 1 až 4 přes 100 m3</t>
  </si>
  <si>
    <r>
      <rPr>
        <sz val="8"/>
        <color rgb="FF7030A0"/>
        <rFont val="Trebuchet MS"/>
        <family val="2"/>
      </rPr>
      <t>VÝKOP</t>
    </r>
    <r>
      <rPr>
        <sz val="8"/>
        <color rgb="FF800080"/>
        <rFont val="Trebuchet MS"/>
        <family val="2"/>
      </rPr>
      <t xml:space="preserve"> 0,1m - pro štěrkový trávník A</t>
    </r>
  </si>
  <si>
    <t>VÝKOP 0,1m - pro štěrkový trávník A</t>
  </si>
  <si>
    <t>zhutnění pláně pod pískovou plochou</t>
  </si>
  <si>
    <t>rozprostření ŠTĚRKOVÉHO substrátu v tl. 0,10 m (9,245 M3) - trávník A</t>
  </si>
  <si>
    <t>štěrkodrť 6,445*1,83*1,03 + skrývka 2,8*1,83*1,03</t>
  </si>
  <si>
    <t>trávník A</t>
  </si>
  <si>
    <t>technologie: uhrabání 3x - trávník B, C</t>
  </si>
  <si>
    <t>trávník B (418 m2), trávník C (128 m2)</t>
  </si>
  <si>
    <t>546*0,030*0,001</t>
  </si>
  <si>
    <t>546*0,030*1,03</t>
  </si>
  <si>
    <t xml:space="preserve">štěrkový trávník A </t>
  </si>
  <si>
    <t>travní osivo - 73,67*(0,025+0,030)/2</t>
  </si>
  <si>
    <t>3% ztratné - 73,67*(0,025+0,030)*0,03</t>
  </si>
  <si>
    <t>trávníky B, C, D (418+128+17,83)</t>
  </si>
  <si>
    <t>travní osivo - 563,8*(0,025+0,030)/2</t>
  </si>
  <si>
    <t>3% ztratné -563,8*(0,025+0,030)*0,03</t>
  </si>
  <si>
    <t>násled.péče: přihnojení  ((637,47)*0,005*1,03)*3</t>
  </si>
  <si>
    <t>trávníky A, B, C, D ((637,47)*0,005*0,001)*3</t>
  </si>
  <si>
    <t>trávníky A, B, C, D 3*(0,010*(637,47))</t>
  </si>
  <si>
    <t>trávníky A, B, C, D</t>
  </si>
  <si>
    <t>VÝKOP 0,25 m - pro zatravněnou dlažbu</t>
  </si>
  <si>
    <t xml:space="preserve">použití skrývky 54 m3 </t>
  </si>
  <si>
    <t>obnova trávníku B 54*1,75</t>
  </si>
  <si>
    <t>Úprava pláně v hornině tř. 1 až 4 se zhutněním</t>
  </si>
  <si>
    <t>181951102</t>
  </si>
  <si>
    <t>Podklad - vegetační ložná vrstva zemina : štěrkodrť 8/16 v poměru 1:2,  tl 50 mm</t>
  </si>
  <si>
    <t>564831111</t>
  </si>
  <si>
    <t>591211111</t>
  </si>
  <si>
    <t>Kladení dlažby z kostek drobných z kamene do lože z kameniva těženého tl 50 mm</t>
  </si>
  <si>
    <t>58381007</t>
  </si>
  <si>
    <t>kostka dlažební žula drobná 8/10</t>
  </si>
  <si>
    <t>Vyplnění spár dlažby z lomového kamene směsí zeminy, substrátu a travního semene</t>
  </si>
  <si>
    <t>17,83*1,02 'Přepočtené koeficientem množství</t>
  </si>
  <si>
    <t>Osazení obrubníku kamenného stojatého bez boční opěry do lože z betonu prostého</t>
  </si>
  <si>
    <t xml:space="preserve">beton na patky B 12,5 </t>
  </si>
  <si>
    <t>10</t>
  </si>
  <si>
    <t>zhutnění pláně pro zatravněnou dlažbu</t>
  </si>
  <si>
    <t>R03</t>
  </si>
  <si>
    <t>R05</t>
  </si>
  <si>
    <t>R06</t>
  </si>
  <si>
    <t>R07</t>
  </si>
  <si>
    <t>Podklad ze štěrkodrti ŠD tl 100 mm</t>
  </si>
  <si>
    <t>R08</t>
  </si>
  <si>
    <t>R09</t>
  </si>
  <si>
    <t>Plošná úprava terénu přes 500 m2 zemina tř 1 až 4 nerovnosti do +/- 100 mm v rovinně a svahu do 1:5</t>
  </si>
  <si>
    <t>R12</t>
  </si>
  <si>
    <t>R13</t>
  </si>
  <si>
    <t>žulová kostka 8/10</t>
  </si>
  <si>
    <t>skrývka zeminy - 2,8 m3</t>
  </si>
  <si>
    <t>DĚTSKÉ HŘIŠTĚ NA ULICI BRATŘÍ ČÁPKŮ</t>
  </si>
  <si>
    <t xml:space="preserve"> </t>
  </si>
  <si>
    <t xml:space="preserve">písek praný </t>
  </si>
  <si>
    <t>998R1</t>
  </si>
  <si>
    <t>998R2</t>
  </si>
  <si>
    <t>Přesun hmot pro pozemní komunikace s krytem z kamene, monolitickým betonovým nebo živičným, lde nabídky dodavatele</t>
  </si>
  <si>
    <t>ornice</t>
  </si>
  <si>
    <t xml:space="preserve">Přesun hmot pro pozemní komunikace s krytem z kamene, monolitickým betonovým nebo živičným, dle nabídky dodavatele </t>
  </si>
  <si>
    <t>Odstranění kovových herních prvků, včetně odvozu na sběrný dvůr, likvidace</t>
  </si>
  <si>
    <t>162R1</t>
  </si>
  <si>
    <t>Vodorovné přemístění výkopku/sypaniny z horniny tř. 1 až 4 dle nabídky dodavatele</t>
  </si>
  <si>
    <t>183R1</t>
  </si>
  <si>
    <t>Odvoz shrabků z přípravy půdy, vč. naložení, uložení na skládku, poplatku skládkovného dle nabídky dodavatele</t>
  </si>
  <si>
    <t>Dovoz vody pro zálivku rostlin dle  nabdíky dodavatele</t>
  </si>
  <si>
    <t>185R1</t>
  </si>
  <si>
    <t>R14</t>
  </si>
  <si>
    <t>koordinace prací spojených s dodávkou objednatele - hracími prvky "mikádo a houpačka" dle PD</t>
  </si>
  <si>
    <t>Žďár nad Sázavou, ul. Bří. Čapků</t>
  </si>
  <si>
    <t>181R1</t>
  </si>
  <si>
    <t xml:space="preserve">Založení parkového trávníku výsevem  v rovině a ve svahu do 1:5, včetně prvního pokosení vzejítého trávníku, odvozu a likvidace materiálu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</si>
</sst>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č&quot;"/>
    <numFmt numFmtId="165" formatCode="#,##0.000"/>
    <numFmt numFmtId="166" formatCode="#,##0.00000"/>
    <numFmt numFmtId="167" formatCode="dd\.mm\.yyyy"/>
  </numFmts>
  <fonts count="30">
    <font>
      <sz val="11"/>
      <color rgb="FF000000"/>
      <name val="Calibri"/>
      <family val="2"/>
    </font>
    <font>
      <sz val="10"/>
      <name val="Arial"/>
      <family val="2"/>
    </font>
    <font>
      <sz val="9"/>
      <color rgb="FF000000"/>
      <name val="Calibri"/>
      <family val="2"/>
    </font>
    <font>
      <sz val="8"/>
      <name val="Trebuchet MS"/>
      <family val="2"/>
    </font>
    <font>
      <sz val="8"/>
      <color rgb="FF969696"/>
      <name val="Trebuchet MS"/>
      <family val="2"/>
    </font>
    <font>
      <sz val="8"/>
      <color rgb="FF800080"/>
      <name val="Trebuchet MS"/>
      <family val="2"/>
    </font>
    <font>
      <sz val="7"/>
      <color rgb="FF969696"/>
      <name val="Trebuchet MS"/>
      <family val="2"/>
    </font>
    <font>
      <sz val="8"/>
      <color rgb="FF505050"/>
      <name val="Trebuchet MS"/>
      <family val="2"/>
    </font>
    <font>
      <i/>
      <sz val="8"/>
      <color rgb="FF0000FF"/>
      <name val="Trebuchet MS"/>
      <family val="2"/>
    </font>
    <font>
      <sz val="9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12"/>
      <color rgb="FF003366"/>
      <name val="Trebuchet MS"/>
      <family val="2"/>
    </font>
    <font>
      <b/>
      <sz val="8"/>
      <name val="Trebuchet MS"/>
      <family val="2"/>
    </font>
    <font>
      <sz val="8"/>
      <color rgb="FF960000"/>
      <name val="Trebuchet MS"/>
      <family val="2"/>
    </font>
    <font>
      <b/>
      <sz val="12"/>
      <color rgb="FF960000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sz val="9"/>
      <color rgb="FF000000"/>
      <name val="Trebuchet MS"/>
      <family val="2"/>
    </font>
    <font>
      <b/>
      <sz val="12"/>
      <name val="Trebuchet MS"/>
      <family val="2"/>
    </font>
    <font>
      <sz val="10"/>
      <name val="Calibri"/>
      <family val="2"/>
      <scheme val="minor"/>
    </font>
    <font>
      <sz val="8"/>
      <name val="Arial CE"/>
      <family val="2"/>
    </font>
    <font>
      <sz val="8"/>
      <color rgb="FF7030A0"/>
      <name val="Trebuchet MS"/>
      <family val="2"/>
    </font>
    <font>
      <b/>
      <sz val="16"/>
      <name val="Trebuchet MS"/>
      <family val="2"/>
    </font>
    <font>
      <i/>
      <sz val="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dotted">
        <color rgb="FF969696"/>
      </right>
      <top/>
      <bottom style="dotted">
        <color rgb="FF969696"/>
      </bottom>
    </border>
    <border>
      <left/>
      <right/>
      <top/>
      <bottom style="dotted">
        <color rgb="FF969696"/>
      </bottom>
    </border>
    <border>
      <left style="dotted">
        <color rgb="FF969696"/>
      </left>
      <right/>
      <top/>
      <bottom style="dotted">
        <color rgb="FF969696"/>
      </bottom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/>
    </border>
    <border>
      <left/>
      <right/>
      <top style="dotted">
        <color rgb="FF969696"/>
      </top>
      <bottom/>
    </border>
    <border>
      <left style="dotted">
        <color rgb="FF969696"/>
      </left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dotted">
        <color rgb="FF969696"/>
      </right>
      <top style="dotted">
        <color rgb="FF969696"/>
      </top>
      <bottom style="dotted">
        <color rgb="FF969696"/>
      </bottom>
    </border>
    <border>
      <left style="medium"/>
      <right/>
      <top/>
      <bottom style="medium"/>
    </border>
    <border>
      <left style="dotted">
        <color rgb="FF969696"/>
      </left>
      <right style="dotted">
        <color rgb="FF969696"/>
      </right>
      <top style="dotted">
        <color rgb="FF969696"/>
      </top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dotted">
        <color rgb="FF969696"/>
      </top>
      <bottom style="dotted">
        <color rgb="FF969696"/>
      </bottom>
    </border>
    <border>
      <left style="dotted">
        <color rgb="FF969696"/>
      </left>
      <right style="thin"/>
      <top style="dotted">
        <color rgb="FF969696"/>
      </top>
      <bottom style="dotted">
        <color rgb="FF969696"/>
      </bottom>
    </border>
    <border>
      <left style="dotted">
        <color rgb="FF969696"/>
      </left>
      <right style="thin"/>
      <top style="dotted">
        <color rgb="FF969696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56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/>
    <xf numFmtId="164" fontId="2" fillId="0" borderId="0" xfId="0" applyNumberFormat="1" applyFont="1" applyFill="1"/>
    <xf numFmtId="0" fontId="2" fillId="0" borderId="0" xfId="0" applyFont="1" applyFill="1"/>
    <xf numFmtId="0" fontId="3" fillId="0" borderId="0" xfId="20" applyFont="1">
      <alignment/>
      <protection/>
    </xf>
    <xf numFmtId="0" fontId="3" fillId="0" borderId="0" xfId="20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left" vertical="center"/>
      <protection/>
    </xf>
    <xf numFmtId="0" fontId="14" fillId="0" borderId="1" xfId="20" applyFont="1" applyBorder="1" applyAlignment="1">
      <alignment vertical="center"/>
      <protection/>
    </xf>
    <xf numFmtId="0" fontId="14" fillId="0" borderId="2" xfId="20" applyFont="1" applyBorder="1" applyAlignment="1">
      <alignment vertical="center"/>
      <protection/>
    </xf>
    <xf numFmtId="0" fontId="14" fillId="0" borderId="3" xfId="20" applyFont="1" applyBorder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>
      <alignment horizontal="left" vertical="center"/>
      <protection/>
    </xf>
    <xf numFmtId="0" fontId="7" fillId="0" borderId="4" xfId="20" applyFont="1" applyBorder="1" applyAlignment="1">
      <alignment vertical="center"/>
      <protection/>
    </xf>
    <xf numFmtId="0" fontId="7" fillId="0" borderId="5" xfId="20" applyFont="1" applyBorder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4" fontId="3" fillId="0" borderId="0" xfId="20" applyNumberFormat="1" applyFont="1" applyAlignment="1">
      <alignment vertical="center"/>
      <protection/>
    </xf>
    <xf numFmtId="166" fontId="4" fillId="0" borderId="4" xfId="20" applyNumberFormat="1" applyFont="1" applyBorder="1" applyAlignment="1">
      <alignment vertical="center"/>
      <protection/>
    </xf>
    <xf numFmtId="166" fontId="4" fillId="0" borderId="0" xfId="20" applyNumberFormat="1" applyFont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4" fillId="0" borderId="6" xfId="20" applyFont="1" applyBorder="1" applyAlignment="1">
      <alignment horizontal="left" vertical="center"/>
      <protection/>
    </xf>
    <xf numFmtId="0" fontId="3" fillId="0" borderId="6" xfId="20" applyFont="1" applyBorder="1" applyAlignment="1" applyProtection="1">
      <alignment horizontal="left" vertical="center" wrapText="1"/>
      <protection locked="0"/>
    </xf>
    <xf numFmtId="4" fontId="3" fillId="0" borderId="6" xfId="20" applyNumberFormat="1" applyFont="1" applyBorder="1" applyAlignment="1" applyProtection="1">
      <alignment vertical="center"/>
      <protection locked="0"/>
    </xf>
    <xf numFmtId="165" fontId="3" fillId="0" borderId="6" xfId="20" applyNumberFormat="1" applyFont="1" applyBorder="1" applyAlignment="1" applyProtection="1">
      <alignment vertical="center"/>
      <protection locked="0"/>
    </xf>
    <xf numFmtId="0" fontId="3" fillId="0" borderId="6" xfId="20" applyFont="1" applyBorder="1" applyAlignment="1" applyProtection="1">
      <alignment horizontal="center" vertical="center" wrapText="1"/>
      <protection locked="0"/>
    </xf>
    <xf numFmtId="49" fontId="3" fillId="0" borderId="6" xfId="20" applyNumberFormat="1" applyFont="1" applyBorder="1" applyAlignment="1" applyProtection="1">
      <alignment horizontal="left" vertical="center" wrapText="1"/>
      <protection locked="0"/>
    </xf>
    <xf numFmtId="0" fontId="3" fillId="0" borderId="6" xfId="20" applyFont="1" applyBorder="1" applyAlignment="1" applyProtection="1">
      <alignment horizontal="center" vertical="center"/>
      <protection locked="0"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left" vertical="center"/>
      <protection/>
    </xf>
    <xf numFmtId="0" fontId="5" fillId="0" borderId="4" xfId="20" applyFont="1" applyBorder="1" applyAlignment="1">
      <alignment vertical="center"/>
      <protection/>
    </xf>
    <xf numFmtId="0" fontId="5" fillId="0" borderId="5" xfId="20" applyFont="1" applyBorder="1" applyAlignment="1">
      <alignment vertical="center"/>
      <protection/>
    </xf>
    <xf numFmtId="0" fontId="15" fillId="0" borderId="0" xfId="20" applyFont="1">
      <alignment/>
      <protection/>
    </xf>
    <xf numFmtId="4" fontId="15" fillId="0" borderId="0" xfId="20" applyNumberFormat="1" applyFont="1" applyAlignment="1">
      <alignment vertical="center"/>
      <protection/>
    </xf>
    <xf numFmtId="0" fontId="15" fillId="0" borderId="0" xfId="20" applyFont="1" applyAlignment="1">
      <alignment horizontal="left"/>
      <protection/>
    </xf>
    <xf numFmtId="0" fontId="15" fillId="0" borderId="0" xfId="20" applyFont="1" applyAlignment="1">
      <alignment horizontal="center"/>
      <protection/>
    </xf>
    <xf numFmtId="166" fontId="15" fillId="0" borderId="4" xfId="20" applyNumberFormat="1" applyFont="1" applyBorder="1">
      <alignment/>
      <protection/>
    </xf>
    <xf numFmtId="166" fontId="15" fillId="0" borderId="0" xfId="20" applyNumberFormat="1" applyFont="1">
      <alignment/>
      <protection/>
    </xf>
    <xf numFmtId="0" fontId="15" fillId="0" borderId="5" xfId="20" applyFont="1" applyBorder="1">
      <alignment/>
      <protection/>
    </xf>
    <xf numFmtId="0" fontId="8" fillId="0" borderId="0" xfId="20" applyFont="1" applyAlignment="1">
      <alignment horizontal="center" vertical="center"/>
      <protection/>
    </xf>
    <xf numFmtId="0" fontId="8" fillId="0" borderId="6" xfId="20" applyFont="1" applyBorder="1" applyAlignment="1">
      <alignment horizontal="left" vertical="center"/>
      <protection/>
    </xf>
    <xf numFmtId="0" fontId="8" fillId="0" borderId="6" xfId="20" applyFont="1" applyBorder="1" applyAlignment="1" applyProtection="1">
      <alignment horizontal="left" vertical="center" wrapText="1"/>
      <protection locked="0"/>
    </xf>
    <xf numFmtId="4" fontId="8" fillId="0" borderId="6" xfId="20" applyNumberFormat="1" applyFont="1" applyBorder="1" applyAlignment="1" applyProtection="1">
      <alignment vertical="center"/>
      <protection locked="0"/>
    </xf>
    <xf numFmtId="165" fontId="8" fillId="0" borderId="6" xfId="20" applyNumberFormat="1" applyFont="1" applyBorder="1" applyAlignment="1" applyProtection="1">
      <alignment vertical="center"/>
      <protection locked="0"/>
    </xf>
    <xf numFmtId="0" fontId="8" fillId="0" borderId="6" xfId="20" applyFont="1" applyBorder="1" applyAlignment="1" applyProtection="1">
      <alignment horizontal="center" vertical="center" wrapText="1"/>
      <protection locked="0"/>
    </xf>
    <xf numFmtId="49" fontId="8" fillId="0" borderId="6" xfId="20" applyNumberFormat="1" applyFont="1" applyBorder="1" applyAlignment="1" applyProtection="1">
      <alignment horizontal="left" vertical="center" wrapText="1"/>
      <protection locked="0"/>
    </xf>
    <xf numFmtId="0" fontId="8" fillId="0" borderId="6" xfId="20" applyFont="1" applyBorder="1" applyAlignment="1" applyProtection="1">
      <alignment horizontal="center" vertical="center"/>
      <protection locked="0"/>
    </xf>
    <xf numFmtId="0" fontId="14" fillId="0" borderId="4" xfId="20" applyFont="1" applyBorder="1" applyAlignment="1">
      <alignment vertical="center"/>
      <protection/>
    </xf>
    <xf numFmtId="0" fontId="14" fillId="0" borderId="5" xfId="20" applyFont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3" fillId="0" borderId="0" xfId="20" applyFont="1" applyAlignment="1">
      <alignment horizontal="left" vertical="center"/>
      <protection/>
    </xf>
    <xf numFmtId="0" fontId="13" fillId="0" borderId="4" xfId="20" applyFont="1" applyBorder="1" applyAlignment="1">
      <alignment vertical="center"/>
      <protection/>
    </xf>
    <xf numFmtId="0" fontId="13" fillId="0" borderId="5" xfId="20" applyFont="1" applyBorder="1" applyAlignment="1">
      <alignment vertical="center"/>
      <protection/>
    </xf>
    <xf numFmtId="4" fontId="18" fillId="0" borderId="0" xfId="20" applyNumberFormat="1" applyFont="1" applyAlignment="1">
      <alignment vertical="center"/>
      <protection/>
    </xf>
    <xf numFmtId="166" fontId="19" fillId="0" borderId="7" xfId="20" applyNumberFormat="1" applyFont="1" applyBorder="1">
      <alignment/>
      <protection/>
    </xf>
    <xf numFmtId="0" fontId="3" fillId="0" borderId="8" xfId="20" applyFont="1" applyBorder="1" applyAlignment="1">
      <alignment vertical="center"/>
      <protection/>
    </xf>
    <xf numFmtId="166" fontId="19" fillId="0" borderId="8" xfId="20" applyNumberFormat="1" applyFont="1" applyBorder="1">
      <alignment/>
      <protection/>
    </xf>
    <xf numFmtId="0" fontId="3" fillId="0" borderId="9" xfId="20" applyFont="1" applyBorder="1" applyAlignment="1">
      <alignment vertical="center"/>
      <protection/>
    </xf>
    <xf numFmtId="0" fontId="3" fillId="0" borderId="0" xfId="20" applyFont="1" applyAlignment="1">
      <alignment horizontal="center" vertical="center" wrapText="1"/>
      <protection/>
    </xf>
    <xf numFmtId="0" fontId="21" fillId="0" borderId="10" xfId="20" applyFont="1" applyBorder="1" applyAlignment="1">
      <alignment horizontal="center" vertical="center" wrapText="1"/>
      <protection/>
    </xf>
    <xf numFmtId="0" fontId="21" fillId="0" borderId="11" xfId="20" applyFont="1" applyBorder="1" applyAlignment="1">
      <alignment horizontal="center" vertical="center" wrapText="1"/>
      <protection/>
    </xf>
    <xf numFmtId="0" fontId="21" fillId="0" borderId="12" xfId="20" applyFont="1" applyBorder="1" applyAlignment="1">
      <alignment horizontal="center" vertical="center" wrapText="1"/>
      <protection/>
    </xf>
    <xf numFmtId="0" fontId="22" fillId="2" borderId="11" xfId="20" applyFont="1" applyFill="1" applyBorder="1" applyAlignment="1">
      <alignment horizontal="center" vertical="center" wrapText="1"/>
      <protection/>
    </xf>
    <xf numFmtId="0" fontId="23" fillId="2" borderId="11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 applyProtection="1">
      <alignment horizontal="center" vertical="center"/>
      <protection locked="0"/>
    </xf>
    <xf numFmtId="49" fontId="3" fillId="0" borderId="6" xfId="20" applyNumberFormat="1" applyFont="1" applyFill="1" applyBorder="1" applyAlignment="1" applyProtection="1">
      <alignment horizontal="left" vertical="center" wrapText="1"/>
      <protection locked="0"/>
    </xf>
    <xf numFmtId="0" fontId="3" fillId="0" borderId="6" xfId="20" applyFont="1" applyFill="1" applyBorder="1" applyAlignment="1" applyProtection="1">
      <alignment horizontal="left" vertical="center" wrapText="1"/>
      <protection locked="0"/>
    </xf>
    <xf numFmtId="0" fontId="3" fillId="0" borderId="6" xfId="20" applyFont="1" applyFill="1" applyBorder="1" applyAlignment="1" applyProtection="1">
      <alignment horizontal="center" vertical="center" wrapText="1"/>
      <protection locked="0"/>
    </xf>
    <xf numFmtId="165" fontId="3" fillId="0" borderId="6" xfId="20" applyNumberFormat="1" applyFont="1" applyFill="1" applyBorder="1" applyAlignment="1" applyProtection="1">
      <alignment vertical="center"/>
      <protection locked="0"/>
    </xf>
    <xf numFmtId="4" fontId="3" fillId="0" borderId="6" xfId="20" applyNumberFormat="1" applyFont="1" applyFill="1" applyBorder="1" applyAlignment="1" applyProtection="1">
      <alignment vertical="center"/>
      <protection locked="0"/>
    </xf>
    <xf numFmtId="0" fontId="5" fillId="0" borderId="0" xfId="20" applyFont="1" applyFill="1" applyAlignment="1">
      <alignment vertical="center"/>
      <protection/>
    </xf>
    <xf numFmtId="0" fontId="8" fillId="0" borderId="6" xfId="20" applyFont="1" applyFill="1" applyBorder="1" applyAlignment="1" applyProtection="1">
      <alignment horizontal="center" vertical="center"/>
      <protection locked="0"/>
    </xf>
    <xf numFmtId="49" fontId="8" fillId="0" borderId="6" xfId="20" applyNumberFormat="1" applyFont="1" applyFill="1" applyBorder="1" applyAlignment="1" applyProtection="1">
      <alignment horizontal="left" vertical="center" wrapText="1"/>
      <protection locked="0"/>
    </xf>
    <xf numFmtId="0" fontId="8" fillId="0" borderId="6" xfId="20" applyFont="1" applyFill="1" applyBorder="1" applyAlignment="1" applyProtection="1">
      <alignment horizontal="left" vertical="center" wrapText="1"/>
      <protection locked="0"/>
    </xf>
    <xf numFmtId="0" fontId="8" fillId="0" borderId="6" xfId="20" applyFont="1" applyFill="1" applyBorder="1" applyAlignment="1" applyProtection="1">
      <alignment horizontal="center" vertical="center" wrapText="1"/>
      <protection locked="0"/>
    </xf>
    <xf numFmtId="165" fontId="8" fillId="0" borderId="6" xfId="20" applyNumberFormat="1" applyFont="1" applyFill="1" applyBorder="1" applyAlignment="1" applyProtection="1">
      <alignment vertical="center"/>
      <protection locked="0"/>
    </xf>
    <xf numFmtId="4" fontId="8" fillId="0" borderId="6" xfId="20" applyNumberFormat="1" applyFont="1" applyFill="1" applyBorder="1" applyAlignment="1" applyProtection="1">
      <alignment vertical="center"/>
      <protection locked="0"/>
    </xf>
    <xf numFmtId="0" fontId="7" fillId="0" borderId="0" xfId="20" applyFont="1" applyFill="1" applyAlignment="1">
      <alignment vertical="center"/>
      <protection/>
    </xf>
    <xf numFmtId="0" fontId="15" fillId="0" borderId="0" xfId="20" applyFont="1" applyBorder="1">
      <alignment/>
      <protection/>
    </xf>
    <xf numFmtId="0" fontId="8" fillId="0" borderId="0" xfId="20" applyFont="1" applyBorder="1" applyAlignment="1">
      <alignment vertical="center"/>
      <protection/>
    </xf>
    <xf numFmtId="0" fontId="15" fillId="0" borderId="0" xfId="20" applyFont="1" applyBorder="1" applyAlignment="1">
      <alignment horizontal="left"/>
      <protection/>
    </xf>
    <xf numFmtId="0" fontId="16" fillId="0" borderId="0" xfId="20" applyFont="1" applyBorder="1" applyAlignment="1">
      <alignment horizontal="left"/>
      <protection/>
    </xf>
    <xf numFmtId="49" fontId="3" fillId="0" borderId="6" xfId="2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20" applyFont="1" applyFill="1" applyBorder="1" applyAlignment="1" applyProtection="1">
      <alignment horizontal="right" vertical="center" wrapText="1"/>
      <protection locked="0"/>
    </xf>
    <xf numFmtId="0" fontId="3" fillId="0" borderId="0" xfId="20" applyFont="1" applyAlignment="1">
      <alignment vertical="center"/>
      <protection/>
    </xf>
    <xf numFmtId="0" fontId="3" fillId="0" borderId="0" xfId="20" applyFont="1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Fill="1" applyAlignment="1">
      <alignment horizontal="left"/>
      <protection/>
    </xf>
    <xf numFmtId="0" fontId="3" fillId="0" borderId="5" xfId="20" applyFont="1" applyFill="1" applyBorder="1">
      <alignment/>
      <protection/>
    </xf>
    <xf numFmtId="166" fontId="3" fillId="0" borderId="0" xfId="20" applyNumberFormat="1" applyFont="1" applyFill="1">
      <alignment/>
      <protection/>
    </xf>
    <xf numFmtId="166" fontId="3" fillId="0" borderId="4" xfId="20" applyNumberFormat="1" applyFont="1" applyFill="1" applyBorder="1">
      <alignment/>
      <protection/>
    </xf>
    <xf numFmtId="0" fontId="3" fillId="0" borderId="0" xfId="20" applyFont="1" applyFill="1" applyAlignment="1">
      <alignment horizontal="center"/>
      <protection/>
    </xf>
    <xf numFmtId="4" fontId="3" fillId="0" borderId="0" xfId="20" applyNumberFormat="1" applyFont="1" applyFill="1" applyAlignment="1">
      <alignment vertical="center"/>
      <protection/>
    </xf>
    <xf numFmtId="0" fontId="15" fillId="0" borderId="6" xfId="20" applyFont="1" applyBorder="1">
      <alignment/>
      <protection/>
    </xf>
    <xf numFmtId="165" fontId="15" fillId="0" borderId="6" xfId="20" applyNumberFormat="1" applyFont="1" applyBorder="1">
      <alignment/>
      <protection/>
    </xf>
    <xf numFmtId="0" fontId="3" fillId="0" borderId="6" xfId="20" applyFont="1" applyFill="1" applyBorder="1">
      <alignment/>
      <protection/>
    </xf>
    <xf numFmtId="0" fontId="9" fillId="0" borderId="13" xfId="0" applyFont="1" applyBorder="1" applyAlignment="1">
      <alignment horizontal="left" vertical="center" wrapText="1"/>
    </xf>
    <xf numFmtId="0" fontId="15" fillId="0" borderId="0" xfId="20" applyFont="1" applyFill="1">
      <alignment/>
      <protection/>
    </xf>
    <xf numFmtId="0" fontId="3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20" applyFont="1" applyFill="1" applyAlignment="1">
      <alignment vertical="center"/>
      <protection/>
    </xf>
    <xf numFmtId="0" fontId="7" fillId="0" borderId="5" xfId="20" applyFont="1" applyFill="1" applyBorder="1" applyAlignment="1">
      <alignment vertical="center"/>
      <protection/>
    </xf>
    <xf numFmtId="0" fontId="7" fillId="0" borderId="4" xfId="20" applyFont="1" applyFill="1" applyBorder="1" applyAlignment="1">
      <alignment vertical="center"/>
      <protection/>
    </xf>
    <xf numFmtId="49" fontId="26" fillId="0" borderId="0" xfId="0" applyNumberFormat="1" applyFont="1" applyFill="1" applyBorder="1" applyAlignment="1">
      <alignment vertical="top"/>
    </xf>
    <xf numFmtId="49" fontId="26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shrinkToFit="1"/>
    </xf>
    <xf numFmtId="166" fontId="26" fillId="0" borderId="0" xfId="0" applyNumberFormat="1" applyFont="1" applyFill="1" applyBorder="1" applyAlignment="1">
      <alignment vertical="top" shrinkToFit="1"/>
    </xf>
    <xf numFmtId="4" fontId="26" fillId="0" borderId="0" xfId="0" applyNumberFormat="1" applyFont="1" applyFill="1" applyBorder="1" applyAlignment="1">
      <alignment vertical="top" shrinkToFit="1"/>
    </xf>
    <xf numFmtId="0" fontId="7" fillId="0" borderId="0" xfId="20" applyFont="1" applyFill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4" fillId="0" borderId="6" xfId="20" applyFont="1" applyFill="1" applyBorder="1" applyAlignment="1">
      <alignment horizontal="left" vertical="center"/>
      <protection/>
    </xf>
    <xf numFmtId="0" fontId="4" fillId="0" borderId="0" xfId="20" applyFont="1" applyFill="1" applyAlignment="1">
      <alignment horizontal="center" vertical="center"/>
      <protection/>
    </xf>
    <xf numFmtId="166" fontId="4" fillId="0" borderId="0" xfId="20" applyNumberFormat="1" applyFont="1" applyFill="1" applyAlignment="1">
      <alignment vertical="center"/>
      <protection/>
    </xf>
    <xf numFmtId="166" fontId="4" fillId="0" borderId="4" xfId="20" applyNumberFormat="1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14" fillId="0" borderId="0" xfId="20" applyFont="1" applyBorder="1" applyAlignment="1">
      <alignment vertical="center"/>
      <protection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165" fontId="9" fillId="0" borderId="13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165" fontId="12" fillId="0" borderId="13" xfId="0" applyNumberFormat="1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0" fontId="1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Fill="1" applyBorder="1" applyAlignment="1">
      <alignment horizontal="left" vertical="center" wrapText="1"/>
      <protection/>
    </xf>
    <xf numFmtId="0" fontId="6" fillId="0" borderId="0" xfId="20" applyFont="1" applyBorder="1" applyAlignment="1">
      <alignment horizontal="left" vertical="center"/>
      <protection/>
    </xf>
    <xf numFmtId="0" fontId="14" fillId="0" borderId="0" xfId="20" applyFont="1" applyBorder="1" applyAlignment="1">
      <alignment horizontal="left" vertical="center"/>
      <protection/>
    </xf>
    <xf numFmtId="0" fontId="13" fillId="0" borderId="0" xfId="20" applyFont="1" applyBorder="1" applyAlignment="1">
      <alignment horizontal="left" vertical="center" wrapText="1"/>
      <protection/>
    </xf>
    <xf numFmtId="165" fontId="13" fillId="0" borderId="0" xfId="20" applyNumberFormat="1" applyFont="1" applyBorder="1" applyAlignment="1">
      <alignment horizontal="right" vertical="center" wrapText="1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165" fontId="10" fillId="0" borderId="0" xfId="0" applyNumberFormat="1" applyFont="1" applyBorder="1" applyAlignment="1">
      <alignment vertical="center"/>
    </xf>
    <xf numFmtId="0" fontId="6" fillId="0" borderId="0" xfId="20" applyFont="1" applyFill="1" applyBorder="1" applyAlignment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11" fillId="0" borderId="0" xfId="0" applyFont="1" applyBorder="1" applyAlignment="1">
      <alignment horizontal="center" vertical="center"/>
    </xf>
    <xf numFmtId="165" fontId="3" fillId="0" borderId="6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>
      <alignment/>
      <protection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2" fillId="0" borderId="0" xfId="0" applyFont="1" applyFill="1" applyBorder="1"/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/>
    <xf numFmtId="4" fontId="25" fillId="0" borderId="0" xfId="0" applyNumberFormat="1" applyFont="1" applyFill="1" applyBorder="1"/>
    <xf numFmtId="0" fontId="3" fillId="0" borderId="6" xfId="20" applyFont="1" applyBorder="1" applyAlignment="1" applyProtection="1">
      <alignment horizontal="right" vertical="center" wrapText="1"/>
      <protection locked="0"/>
    </xf>
    <xf numFmtId="0" fontId="3" fillId="0" borderId="0" xfId="20" applyFont="1" applyFill="1">
      <alignment/>
      <protection/>
    </xf>
    <xf numFmtId="0" fontId="22" fillId="0" borderId="12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>
      <alignment vertical="center"/>
      <protection/>
    </xf>
    <xf numFmtId="0" fontId="3" fillId="0" borderId="0" xfId="20" applyFont="1" applyFill="1" applyBorder="1">
      <alignment/>
      <protection/>
    </xf>
    <xf numFmtId="0" fontId="29" fillId="0" borderId="6" xfId="20" applyFont="1" applyFill="1" applyBorder="1" applyAlignment="1" applyProtection="1">
      <alignment horizontal="center" vertical="center"/>
      <protection locked="0"/>
    </xf>
    <xf numFmtId="0" fontId="3" fillId="0" borderId="6" xfId="20" applyFont="1" applyFill="1" applyBorder="1" applyAlignment="1">
      <alignment horizontal="center"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0" fontId="3" fillId="0" borderId="0" xfId="20" applyFont="1" applyBorder="1">
      <alignment/>
      <protection/>
    </xf>
    <xf numFmtId="0" fontId="3" fillId="0" borderId="0" xfId="20" applyFont="1" applyBorder="1" applyAlignment="1">
      <alignment horizontal="center" vertical="center" wrapText="1"/>
      <protection/>
    </xf>
    <xf numFmtId="0" fontId="15" fillId="0" borderId="0" xfId="20" applyFont="1" applyFill="1" applyBorder="1">
      <alignment/>
      <protection/>
    </xf>
    <xf numFmtId="0" fontId="13" fillId="0" borderId="0" xfId="20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3" fillId="0" borderId="14" xfId="20" applyFont="1" applyBorder="1" applyAlignment="1">
      <alignment vertical="center"/>
      <protection/>
    </xf>
    <xf numFmtId="0" fontId="3" fillId="0" borderId="15" xfId="20" applyFont="1" applyFill="1" applyBorder="1" applyAlignment="1">
      <alignment vertical="center"/>
      <protection/>
    </xf>
    <xf numFmtId="0" fontId="3" fillId="0" borderId="15" xfId="20" applyFont="1" applyBorder="1" applyAlignment="1">
      <alignment vertical="center"/>
      <protection/>
    </xf>
    <xf numFmtId="0" fontId="3" fillId="0" borderId="16" xfId="20" applyFont="1" applyBorder="1" applyAlignment="1">
      <alignment vertical="center"/>
      <protection/>
    </xf>
    <xf numFmtId="0" fontId="28" fillId="0" borderId="0" xfId="20" applyFont="1" applyFill="1" applyBorder="1" applyAlignment="1">
      <alignment horizontal="left" vertical="center"/>
      <protection/>
    </xf>
    <xf numFmtId="0" fontId="22" fillId="0" borderId="0" xfId="20" applyFont="1" applyFill="1" applyBorder="1" applyAlignment="1">
      <alignment horizontal="left" vertical="center"/>
      <protection/>
    </xf>
    <xf numFmtId="0" fontId="3" fillId="0" borderId="16" xfId="20" applyFont="1" applyBorder="1">
      <alignment/>
      <protection/>
    </xf>
    <xf numFmtId="0" fontId="22" fillId="0" borderId="0" xfId="20" applyFont="1" applyBorder="1" applyAlignment="1">
      <alignment horizontal="left" vertical="center"/>
      <protection/>
    </xf>
    <xf numFmtId="0" fontId="21" fillId="0" borderId="0" xfId="20" applyFont="1" applyBorder="1" applyAlignment="1">
      <alignment horizontal="left" vertical="center"/>
      <protection/>
    </xf>
    <xf numFmtId="0" fontId="3" fillId="0" borderId="16" xfId="20" applyFont="1" applyBorder="1" applyAlignment="1">
      <alignment horizontal="center" vertical="center" wrapText="1"/>
      <protection/>
    </xf>
    <xf numFmtId="0" fontId="24" fillId="0" borderId="0" xfId="20" applyFont="1" applyFill="1" applyBorder="1" applyAlignment="1">
      <alignment horizontal="left" vertical="center"/>
      <protection/>
    </xf>
    <xf numFmtId="0" fontId="15" fillId="0" borderId="16" xfId="20" applyFont="1" applyBorder="1">
      <alignment/>
      <protection/>
    </xf>
    <xf numFmtId="0" fontId="17" fillId="0" borderId="0" xfId="20" applyFont="1" applyBorder="1" applyAlignment="1">
      <alignment horizontal="left"/>
      <protection/>
    </xf>
    <xf numFmtId="0" fontId="16" fillId="0" borderId="0" xfId="20" applyFont="1" applyFill="1" applyBorder="1" applyAlignment="1">
      <alignment horizontal="left"/>
      <protection/>
    </xf>
    <xf numFmtId="0" fontId="5" fillId="0" borderId="0" xfId="20" applyFont="1" applyBorder="1" applyAlignment="1">
      <alignment horizontal="left" vertical="center" wrapText="1"/>
      <protection/>
    </xf>
    <xf numFmtId="165" fontId="13" fillId="0" borderId="0" xfId="20" applyNumberFormat="1" applyFont="1" applyBorder="1" applyAlignment="1">
      <alignment vertical="center"/>
      <protection/>
    </xf>
    <xf numFmtId="0" fontId="3" fillId="0" borderId="16" xfId="20" applyFont="1" applyFill="1" applyBorder="1">
      <alignment/>
      <protection/>
    </xf>
    <xf numFmtId="0" fontId="3" fillId="0" borderId="16" xfId="20" applyFont="1" applyBorder="1" applyAlignment="1" applyProtection="1">
      <alignment vertical="center"/>
      <protection locked="0"/>
    </xf>
    <xf numFmtId="0" fontId="5" fillId="0" borderId="16" xfId="20" applyFont="1" applyBorder="1" applyAlignment="1">
      <alignment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right" vertical="center"/>
      <protection/>
    </xf>
    <xf numFmtId="0" fontId="13" fillId="0" borderId="16" xfId="20" applyFont="1" applyBorder="1" applyAlignment="1">
      <alignment vertical="center"/>
      <protection/>
    </xf>
    <xf numFmtId="0" fontId="13" fillId="0" borderId="0" xfId="20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14" fillId="0" borderId="16" xfId="20" applyFont="1" applyBorder="1" applyAlignment="1">
      <alignment vertical="center"/>
      <protection/>
    </xf>
    <xf numFmtId="0" fontId="13" fillId="0" borderId="0" xfId="20" applyFont="1" applyBorder="1" applyAlignment="1">
      <alignment horizontal="right" vertical="center" wrapText="1"/>
      <protection/>
    </xf>
    <xf numFmtId="0" fontId="7" fillId="0" borderId="16" xfId="20" applyFont="1" applyBorder="1" applyAlignment="1">
      <alignment vertical="center"/>
      <protection/>
    </xf>
    <xf numFmtId="0" fontId="3" fillId="0" borderId="17" xfId="20" applyFont="1" applyFill="1" applyBorder="1" applyAlignment="1" applyProtection="1">
      <alignment horizontal="left" vertical="center" wrapText="1"/>
      <protection locked="0"/>
    </xf>
    <xf numFmtId="0" fontId="7" fillId="0" borderId="0" xfId="20" applyFont="1" applyBorder="1" applyAlignment="1">
      <alignment horizontal="left" vertical="center"/>
      <protection/>
    </xf>
    <xf numFmtId="0" fontId="7" fillId="0" borderId="0" xfId="20" applyFont="1" applyBorder="1" applyAlignment="1">
      <alignment horizontal="left" vertical="center" wrapText="1"/>
      <protection/>
    </xf>
    <xf numFmtId="0" fontId="7" fillId="0" borderId="0" xfId="20" applyFont="1" applyBorder="1" applyAlignment="1">
      <alignment horizontal="right" vertical="center" wrapText="1"/>
      <protection/>
    </xf>
    <xf numFmtId="0" fontId="3" fillId="0" borderId="16" xfId="20" applyFont="1" applyFill="1" applyBorder="1" applyAlignment="1">
      <alignment vertical="center"/>
      <protection/>
    </xf>
    <xf numFmtId="165" fontId="7" fillId="0" borderId="0" xfId="20" applyNumberFormat="1" applyFont="1" applyBorder="1" applyAlignment="1">
      <alignment vertical="center"/>
      <protection/>
    </xf>
    <xf numFmtId="0" fontId="26" fillId="0" borderId="0" xfId="20" applyFont="1" applyFill="1" applyBorder="1" applyAlignment="1">
      <alignment vertical="center"/>
      <protection/>
    </xf>
    <xf numFmtId="0" fontId="11" fillId="0" borderId="0" xfId="20" applyFont="1" applyFill="1" applyBorder="1" applyAlignment="1">
      <alignment horizontal="left"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10" fillId="0" borderId="0" xfId="20" applyFont="1" applyFill="1" applyBorder="1" applyAlignment="1">
      <alignment horizontal="left" vertical="center" wrapText="1"/>
      <protection/>
    </xf>
    <xf numFmtId="0" fontId="10" fillId="0" borderId="0" xfId="20" applyFont="1" applyFill="1" applyBorder="1" applyAlignment="1">
      <alignment vertical="center"/>
      <protection/>
    </xf>
    <xf numFmtId="165" fontId="10" fillId="0" borderId="0" xfId="20" applyNumberFormat="1" applyFont="1" applyFill="1" applyBorder="1" applyAlignment="1">
      <alignment vertical="center"/>
      <protection/>
    </xf>
    <xf numFmtId="0" fontId="3" fillId="0" borderId="16" xfId="20" applyFont="1" applyFill="1" applyBorder="1" applyAlignment="1" applyProtection="1">
      <alignment vertical="center"/>
      <protection locked="0"/>
    </xf>
    <xf numFmtId="0" fontId="7" fillId="0" borderId="16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horizontal="left" vertical="center"/>
      <protection/>
    </xf>
    <xf numFmtId="0" fontId="7" fillId="0" borderId="0" xfId="20" applyFont="1" applyFill="1" applyBorder="1" applyAlignment="1">
      <alignment horizontal="left" vertical="center" wrapText="1"/>
      <protection/>
    </xf>
    <xf numFmtId="165" fontId="7" fillId="0" borderId="0" xfId="20" applyNumberFormat="1" applyFont="1" applyFill="1" applyBorder="1" applyAlignment="1">
      <alignment vertical="center"/>
      <protection/>
    </xf>
    <xf numFmtId="0" fontId="14" fillId="0" borderId="16" xfId="20" applyFont="1" applyFill="1" applyBorder="1" applyAlignment="1">
      <alignment vertical="center"/>
      <protection/>
    </xf>
    <xf numFmtId="0" fontId="14" fillId="0" borderId="0" xfId="20" applyFont="1" applyFill="1" applyBorder="1" applyAlignment="1">
      <alignment horizontal="left" vertical="center"/>
      <protection/>
    </xf>
    <xf numFmtId="0" fontId="13" fillId="0" borderId="0" xfId="20" applyFont="1" applyFill="1" applyBorder="1" applyAlignment="1">
      <alignment horizontal="left" vertical="center" wrapText="1"/>
      <protection/>
    </xf>
    <xf numFmtId="165" fontId="13" fillId="0" borderId="0" xfId="20" applyNumberFormat="1" applyFont="1" applyFill="1" applyBorder="1" applyAlignment="1">
      <alignment horizontal="right" vertical="center" wrapText="1"/>
      <protection/>
    </xf>
    <xf numFmtId="0" fontId="14" fillId="0" borderId="0" xfId="20" applyFont="1" applyFill="1" applyBorder="1" applyAlignment="1">
      <alignment horizontal="left" vertical="center" wrapText="1"/>
      <protection/>
    </xf>
    <xf numFmtId="165" fontId="14" fillId="0" borderId="0" xfId="20" applyNumberFormat="1" applyFont="1" applyBorder="1" applyAlignment="1">
      <alignment vertical="center"/>
      <protection/>
    </xf>
    <xf numFmtId="0" fontId="14" fillId="0" borderId="0" xfId="20" applyFont="1" applyBorder="1" applyAlignment="1">
      <alignment horizontal="left" vertical="center" wrapText="1"/>
      <protection/>
    </xf>
    <xf numFmtId="0" fontId="3" fillId="0" borderId="18" xfId="20" applyFont="1" applyBorder="1">
      <alignment/>
      <protection/>
    </xf>
    <xf numFmtId="0" fontId="29" fillId="0" borderId="19" xfId="20" applyFont="1" applyFill="1" applyBorder="1" applyAlignment="1" applyProtection="1">
      <alignment horizontal="center" vertical="center"/>
      <protection locked="0"/>
    </xf>
    <xf numFmtId="0" fontId="8" fillId="0" borderId="19" xfId="20" applyFont="1" applyFill="1" applyBorder="1" applyAlignment="1" applyProtection="1">
      <alignment horizontal="center" vertical="center"/>
      <protection locked="0"/>
    </xf>
    <xf numFmtId="49" fontId="8" fillId="0" borderId="19" xfId="2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20" applyFont="1" applyFill="1" applyBorder="1" applyAlignment="1" applyProtection="1">
      <alignment horizontal="center" vertical="center" wrapText="1"/>
      <protection locked="0"/>
    </xf>
    <xf numFmtId="165" fontId="8" fillId="0" borderId="19" xfId="20" applyNumberFormat="1" applyFont="1" applyFill="1" applyBorder="1" applyAlignment="1" applyProtection="1">
      <alignment vertical="center"/>
      <protection locked="0"/>
    </xf>
    <xf numFmtId="4" fontId="8" fillId="0" borderId="19" xfId="20" applyNumberFormat="1" applyFont="1" applyFill="1" applyBorder="1" applyAlignment="1" applyProtection="1">
      <alignment vertical="center"/>
      <protection locked="0"/>
    </xf>
    <xf numFmtId="0" fontId="3" fillId="0" borderId="20" xfId="20" applyFont="1" applyBorder="1" applyAlignment="1">
      <alignment vertical="center"/>
      <protection/>
    </xf>
    <xf numFmtId="0" fontId="3" fillId="0" borderId="21" xfId="20" applyFont="1" applyBorder="1" applyAlignment="1">
      <alignment vertical="center"/>
      <protection/>
    </xf>
    <xf numFmtId="0" fontId="3" fillId="0" borderId="21" xfId="20" applyFont="1" applyBorder="1">
      <alignment/>
      <protection/>
    </xf>
    <xf numFmtId="167" fontId="22" fillId="0" borderId="21" xfId="20" applyNumberFormat="1" applyFont="1" applyBorder="1" applyAlignment="1">
      <alignment horizontal="left" vertical="center"/>
      <protection/>
    </xf>
    <xf numFmtId="0" fontId="22" fillId="0" borderId="21" xfId="20" applyFont="1" applyBorder="1" applyAlignment="1">
      <alignment horizontal="left" vertical="center"/>
      <protection/>
    </xf>
    <xf numFmtId="0" fontId="22" fillId="2" borderId="22" xfId="20" applyFont="1" applyFill="1" applyBorder="1" applyAlignment="1">
      <alignment horizontal="center" vertical="center" wrapText="1"/>
      <protection/>
    </xf>
    <xf numFmtId="4" fontId="20" fillId="0" borderId="21" xfId="20" applyNumberFormat="1" applyFont="1" applyBorder="1">
      <alignment/>
      <protection/>
    </xf>
    <xf numFmtId="4" fontId="17" fillId="0" borderId="21" xfId="20" applyNumberFormat="1" applyFont="1" applyBorder="1">
      <alignment/>
      <protection/>
    </xf>
    <xf numFmtId="4" fontId="16" fillId="0" borderId="21" xfId="20" applyNumberFormat="1" applyFont="1" applyBorder="1">
      <alignment/>
      <protection/>
    </xf>
    <xf numFmtId="4" fontId="3" fillId="0" borderId="23" xfId="20" applyNumberFormat="1" applyFont="1" applyBorder="1" applyAlignment="1" applyProtection="1">
      <alignment vertical="center"/>
      <protection locked="0"/>
    </xf>
    <xf numFmtId="4" fontId="3" fillId="0" borderId="21" xfId="20" applyNumberFormat="1" applyFont="1" applyBorder="1" applyAlignment="1" applyProtection="1">
      <alignment vertical="center"/>
      <protection locked="0"/>
    </xf>
    <xf numFmtId="0" fontId="5" fillId="0" borderId="21" xfId="20" applyFont="1" applyBorder="1" applyAlignment="1">
      <alignment vertical="center"/>
      <protection/>
    </xf>
    <xf numFmtId="0" fontId="13" fillId="0" borderId="21" xfId="20" applyFont="1" applyBorder="1" applyAlignment="1">
      <alignment vertical="center"/>
      <protection/>
    </xf>
    <xf numFmtId="0" fontId="14" fillId="0" borderId="21" xfId="20" applyFont="1" applyBorder="1" applyAlignment="1">
      <alignment vertical="center"/>
      <protection/>
    </xf>
    <xf numFmtId="4" fontId="8" fillId="0" borderId="23" xfId="2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165" fontId="3" fillId="0" borderId="23" xfId="20" applyNumberFormat="1" applyFont="1" applyFill="1" applyBorder="1" applyAlignment="1" applyProtection="1">
      <alignment vertical="center"/>
      <protection locked="0"/>
    </xf>
    <xf numFmtId="4" fontId="3" fillId="0" borderId="23" xfId="20" applyNumberFormat="1" applyFont="1" applyFill="1" applyBorder="1" applyAlignment="1" applyProtection="1">
      <alignment vertical="center"/>
      <protection locked="0"/>
    </xf>
    <xf numFmtId="0" fontId="5" fillId="0" borderId="21" xfId="20" applyFont="1" applyFill="1" applyBorder="1" applyAlignment="1">
      <alignment vertical="center"/>
      <protection/>
    </xf>
    <xf numFmtId="0" fontId="7" fillId="0" borderId="21" xfId="20" applyFont="1" applyBorder="1" applyAlignment="1">
      <alignment vertical="center"/>
      <protection/>
    </xf>
    <xf numFmtId="0" fontId="3" fillId="0" borderId="23" xfId="20" applyFont="1" applyFill="1" applyBorder="1" applyAlignment="1" applyProtection="1">
      <alignment horizontal="right" vertical="center" wrapText="1"/>
      <protection locked="0"/>
    </xf>
    <xf numFmtId="0" fontId="10" fillId="0" borderId="21" xfId="20" applyFont="1" applyFill="1" applyBorder="1" applyAlignment="1">
      <alignment vertical="center"/>
      <protection/>
    </xf>
    <xf numFmtId="4" fontId="8" fillId="0" borderId="23" xfId="20" applyNumberFormat="1" applyFont="1" applyFill="1" applyBorder="1" applyAlignment="1" applyProtection="1">
      <alignment vertical="center"/>
      <protection locked="0"/>
    </xf>
    <xf numFmtId="0" fontId="7" fillId="0" borderId="21" xfId="20" applyFont="1" applyFill="1" applyBorder="1" applyAlignment="1">
      <alignment vertical="center"/>
      <protection/>
    </xf>
    <xf numFmtId="0" fontId="14" fillId="0" borderId="21" xfId="20" applyFont="1" applyFill="1" applyBorder="1" applyAlignment="1">
      <alignment vertical="center"/>
      <protection/>
    </xf>
    <xf numFmtId="4" fontId="8" fillId="0" borderId="24" xfId="20" applyNumberFormat="1" applyFont="1" applyFill="1" applyBorder="1" applyAlignment="1" applyProtection="1">
      <alignment vertical="center"/>
      <protection locked="0"/>
    </xf>
    <xf numFmtId="0" fontId="3" fillId="3" borderId="6" xfId="20" applyFont="1" applyFill="1" applyBorder="1" applyAlignment="1" applyProtection="1">
      <alignment horizontal="left" vertical="center" wrapText="1"/>
      <protection locked="0"/>
    </xf>
    <xf numFmtId="0" fontId="21" fillId="0" borderId="0" xfId="20" applyFont="1" applyBorder="1" applyAlignment="1">
      <alignment horizontal="left" vertical="center" wrapText="1"/>
      <protection/>
    </xf>
    <xf numFmtId="0" fontId="3" fillId="0" borderId="0" xfId="20" applyFont="1" applyBorder="1" applyAlignment="1">
      <alignment vertical="center"/>
      <protection/>
    </xf>
    <xf numFmtId="0" fontId="24" fillId="0" borderId="0" xfId="20" applyFont="1" applyBorder="1" applyAlignment="1">
      <alignment horizontal="left" vertical="center" wrapText="1"/>
      <protection/>
    </xf>
    <xf numFmtId="0" fontId="8" fillId="3" borderId="19" xfId="2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0</xdr:row>
      <xdr:rowOff>276225</xdr:rowOff>
    </xdr:to>
    <xdr:pic>
      <xdr:nvPicPr>
        <xdr:cNvPr id="2" name="Obrázek 1" descr="E:\KROSplus_data\System\Temp\radC7356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142"/>
  <sheetViews>
    <sheetView tabSelected="1" view="pageLayout" zoomScale="80" zoomScalePageLayoutView="80" workbookViewId="0" topLeftCell="D1">
      <selection activeCell="F126" sqref="F126"/>
    </sheetView>
  </sheetViews>
  <sheetFormatPr defaultColWidth="9.140625" defaultRowHeight="15"/>
  <cols>
    <col min="1" max="1" width="7.140625" style="5" customWidth="1"/>
    <col min="2" max="2" width="1.421875" style="5" customWidth="1"/>
    <col min="3" max="3" width="3.57421875" style="154" customWidth="1"/>
    <col min="4" max="4" width="3.7109375" style="5" customWidth="1"/>
    <col min="5" max="5" width="14.7109375" style="5" customWidth="1"/>
    <col min="6" max="6" width="58.421875" style="5" customWidth="1"/>
    <col min="7" max="7" width="7.421875" style="5" customWidth="1"/>
    <col min="8" max="8" width="9.57421875" style="5" customWidth="1"/>
    <col min="9" max="9" width="10.8515625" style="5" customWidth="1"/>
    <col min="10" max="10" width="32.00390625" style="5" customWidth="1"/>
    <col min="11" max="11" width="31.140625" style="5" customWidth="1"/>
    <col min="12" max="17" width="8.00390625" style="5" hidden="1" customWidth="1"/>
    <col min="18" max="18" width="7.00390625" style="5" hidden="1" customWidth="1"/>
    <col min="19" max="19" width="25.421875" style="5" hidden="1" customWidth="1"/>
    <col min="20" max="20" width="14.00390625" style="5" hidden="1" customWidth="1"/>
    <col min="21" max="21" width="16.140625" style="5" customWidth="1"/>
    <col min="22" max="22" width="14.00390625" style="5" customWidth="1"/>
    <col min="23" max="23" width="10.57421875" style="5" customWidth="1"/>
    <col min="24" max="24" width="12.8515625" style="5" customWidth="1"/>
    <col min="25" max="25" width="9.421875" style="5" customWidth="1"/>
    <col min="26" max="26" width="12.8515625" style="5" customWidth="1"/>
    <col min="27" max="27" width="14.00390625" style="5" customWidth="1"/>
    <col min="28" max="28" width="9.421875" style="5" customWidth="1"/>
    <col min="29" max="29" width="12.8515625" style="5" customWidth="1"/>
    <col min="30" max="30" width="14.00390625" style="5" customWidth="1"/>
    <col min="31" max="42" width="9.140625" style="5" customWidth="1"/>
    <col min="43" max="64" width="8.00390625" style="5" hidden="1" customWidth="1"/>
    <col min="65" max="255" width="9.140625" style="5" customWidth="1"/>
    <col min="256" max="256" width="7.140625" style="5" customWidth="1"/>
    <col min="257" max="257" width="1.421875" style="5" customWidth="1"/>
    <col min="258" max="258" width="3.57421875" style="5" customWidth="1"/>
    <col min="259" max="259" width="3.7109375" style="5" customWidth="1"/>
    <col min="260" max="260" width="14.7109375" style="5" customWidth="1"/>
    <col min="261" max="261" width="64.28125" style="5" customWidth="1"/>
    <col min="262" max="262" width="7.421875" style="5" customWidth="1"/>
    <col min="263" max="263" width="9.57421875" style="5" customWidth="1"/>
    <col min="264" max="264" width="10.8515625" style="5" customWidth="1"/>
    <col min="265" max="265" width="20.140625" style="5" customWidth="1"/>
    <col min="266" max="266" width="13.28125" style="5" customWidth="1"/>
    <col min="267" max="267" width="9.140625" style="5" customWidth="1"/>
    <col min="268" max="276" width="9.140625" style="5" hidden="1" customWidth="1"/>
    <col min="277" max="277" width="10.57421875" style="5" customWidth="1"/>
    <col min="278" max="278" width="14.00390625" style="5" customWidth="1"/>
    <col min="279" max="279" width="10.57421875" style="5" customWidth="1"/>
    <col min="280" max="280" width="12.8515625" style="5" customWidth="1"/>
    <col min="281" max="281" width="9.421875" style="5" customWidth="1"/>
    <col min="282" max="282" width="12.8515625" style="5" customWidth="1"/>
    <col min="283" max="283" width="14.00390625" style="5" customWidth="1"/>
    <col min="284" max="284" width="9.421875" style="5" customWidth="1"/>
    <col min="285" max="285" width="12.8515625" style="5" customWidth="1"/>
    <col min="286" max="286" width="14.00390625" style="5" customWidth="1"/>
    <col min="287" max="298" width="9.140625" style="5" customWidth="1"/>
    <col min="299" max="320" width="9.140625" style="5" hidden="1" customWidth="1"/>
    <col min="321" max="511" width="9.140625" style="5" customWidth="1"/>
    <col min="512" max="512" width="7.140625" style="5" customWidth="1"/>
    <col min="513" max="513" width="1.421875" style="5" customWidth="1"/>
    <col min="514" max="514" width="3.57421875" style="5" customWidth="1"/>
    <col min="515" max="515" width="3.7109375" style="5" customWidth="1"/>
    <col min="516" max="516" width="14.7109375" style="5" customWidth="1"/>
    <col min="517" max="517" width="64.28125" style="5" customWidth="1"/>
    <col min="518" max="518" width="7.421875" style="5" customWidth="1"/>
    <col min="519" max="519" width="9.57421875" style="5" customWidth="1"/>
    <col min="520" max="520" width="10.8515625" style="5" customWidth="1"/>
    <col min="521" max="521" width="20.140625" style="5" customWidth="1"/>
    <col min="522" max="522" width="13.28125" style="5" customWidth="1"/>
    <col min="523" max="523" width="9.140625" style="5" customWidth="1"/>
    <col min="524" max="532" width="9.140625" style="5" hidden="1" customWidth="1"/>
    <col min="533" max="533" width="10.57421875" style="5" customWidth="1"/>
    <col min="534" max="534" width="14.00390625" style="5" customWidth="1"/>
    <col min="535" max="535" width="10.57421875" style="5" customWidth="1"/>
    <col min="536" max="536" width="12.8515625" style="5" customWidth="1"/>
    <col min="537" max="537" width="9.421875" style="5" customWidth="1"/>
    <col min="538" max="538" width="12.8515625" style="5" customWidth="1"/>
    <col min="539" max="539" width="14.00390625" style="5" customWidth="1"/>
    <col min="540" max="540" width="9.421875" style="5" customWidth="1"/>
    <col min="541" max="541" width="12.8515625" style="5" customWidth="1"/>
    <col min="542" max="542" width="14.00390625" style="5" customWidth="1"/>
    <col min="543" max="554" width="9.140625" style="5" customWidth="1"/>
    <col min="555" max="576" width="9.140625" style="5" hidden="1" customWidth="1"/>
    <col min="577" max="767" width="9.140625" style="5" customWidth="1"/>
    <col min="768" max="768" width="7.140625" style="5" customWidth="1"/>
    <col min="769" max="769" width="1.421875" style="5" customWidth="1"/>
    <col min="770" max="770" width="3.57421875" style="5" customWidth="1"/>
    <col min="771" max="771" width="3.7109375" style="5" customWidth="1"/>
    <col min="772" max="772" width="14.7109375" style="5" customWidth="1"/>
    <col min="773" max="773" width="64.28125" style="5" customWidth="1"/>
    <col min="774" max="774" width="7.421875" style="5" customWidth="1"/>
    <col min="775" max="775" width="9.57421875" style="5" customWidth="1"/>
    <col min="776" max="776" width="10.8515625" style="5" customWidth="1"/>
    <col min="777" max="777" width="20.140625" style="5" customWidth="1"/>
    <col min="778" max="778" width="13.28125" style="5" customWidth="1"/>
    <col min="779" max="779" width="9.140625" style="5" customWidth="1"/>
    <col min="780" max="788" width="9.140625" style="5" hidden="1" customWidth="1"/>
    <col min="789" max="789" width="10.57421875" style="5" customWidth="1"/>
    <col min="790" max="790" width="14.00390625" style="5" customWidth="1"/>
    <col min="791" max="791" width="10.57421875" style="5" customWidth="1"/>
    <col min="792" max="792" width="12.8515625" style="5" customWidth="1"/>
    <col min="793" max="793" width="9.421875" style="5" customWidth="1"/>
    <col min="794" max="794" width="12.8515625" style="5" customWidth="1"/>
    <col min="795" max="795" width="14.00390625" style="5" customWidth="1"/>
    <col min="796" max="796" width="9.421875" style="5" customWidth="1"/>
    <col min="797" max="797" width="12.8515625" style="5" customWidth="1"/>
    <col min="798" max="798" width="14.00390625" style="5" customWidth="1"/>
    <col min="799" max="810" width="9.140625" style="5" customWidth="1"/>
    <col min="811" max="832" width="9.140625" style="5" hidden="1" customWidth="1"/>
    <col min="833" max="1023" width="9.140625" style="5" customWidth="1"/>
    <col min="1024" max="1024" width="7.140625" style="5" customWidth="1"/>
    <col min="1025" max="1025" width="1.421875" style="5" customWidth="1"/>
    <col min="1026" max="1026" width="3.57421875" style="5" customWidth="1"/>
    <col min="1027" max="1027" width="3.7109375" style="5" customWidth="1"/>
    <col min="1028" max="1028" width="14.7109375" style="5" customWidth="1"/>
    <col min="1029" max="1029" width="64.28125" style="5" customWidth="1"/>
    <col min="1030" max="1030" width="7.421875" style="5" customWidth="1"/>
    <col min="1031" max="1031" width="9.57421875" style="5" customWidth="1"/>
    <col min="1032" max="1032" width="10.8515625" style="5" customWidth="1"/>
    <col min="1033" max="1033" width="20.140625" style="5" customWidth="1"/>
    <col min="1034" max="1034" width="13.28125" style="5" customWidth="1"/>
    <col min="1035" max="1035" width="9.140625" style="5" customWidth="1"/>
    <col min="1036" max="1044" width="9.140625" style="5" hidden="1" customWidth="1"/>
    <col min="1045" max="1045" width="10.57421875" style="5" customWidth="1"/>
    <col min="1046" max="1046" width="14.00390625" style="5" customWidth="1"/>
    <col min="1047" max="1047" width="10.57421875" style="5" customWidth="1"/>
    <col min="1048" max="1048" width="12.8515625" style="5" customWidth="1"/>
    <col min="1049" max="1049" width="9.421875" style="5" customWidth="1"/>
    <col min="1050" max="1050" width="12.8515625" style="5" customWidth="1"/>
    <col min="1051" max="1051" width="14.00390625" style="5" customWidth="1"/>
    <col min="1052" max="1052" width="9.421875" style="5" customWidth="1"/>
    <col min="1053" max="1053" width="12.8515625" style="5" customWidth="1"/>
    <col min="1054" max="1054" width="14.00390625" style="5" customWidth="1"/>
    <col min="1055" max="1066" width="9.140625" style="5" customWidth="1"/>
    <col min="1067" max="1088" width="9.140625" style="5" hidden="1" customWidth="1"/>
    <col min="1089" max="1279" width="9.140625" style="5" customWidth="1"/>
    <col min="1280" max="1280" width="7.140625" style="5" customWidth="1"/>
    <col min="1281" max="1281" width="1.421875" style="5" customWidth="1"/>
    <col min="1282" max="1282" width="3.57421875" style="5" customWidth="1"/>
    <col min="1283" max="1283" width="3.7109375" style="5" customWidth="1"/>
    <col min="1284" max="1284" width="14.7109375" style="5" customWidth="1"/>
    <col min="1285" max="1285" width="64.28125" style="5" customWidth="1"/>
    <col min="1286" max="1286" width="7.421875" style="5" customWidth="1"/>
    <col min="1287" max="1287" width="9.57421875" style="5" customWidth="1"/>
    <col min="1288" max="1288" width="10.8515625" style="5" customWidth="1"/>
    <col min="1289" max="1289" width="20.140625" style="5" customWidth="1"/>
    <col min="1290" max="1290" width="13.28125" style="5" customWidth="1"/>
    <col min="1291" max="1291" width="9.140625" style="5" customWidth="1"/>
    <col min="1292" max="1300" width="9.140625" style="5" hidden="1" customWidth="1"/>
    <col min="1301" max="1301" width="10.57421875" style="5" customWidth="1"/>
    <col min="1302" max="1302" width="14.00390625" style="5" customWidth="1"/>
    <col min="1303" max="1303" width="10.57421875" style="5" customWidth="1"/>
    <col min="1304" max="1304" width="12.8515625" style="5" customWidth="1"/>
    <col min="1305" max="1305" width="9.421875" style="5" customWidth="1"/>
    <col min="1306" max="1306" width="12.8515625" style="5" customWidth="1"/>
    <col min="1307" max="1307" width="14.00390625" style="5" customWidth="1"/>
    <col min="1308" max="1308" width="9.421875" style="5" customWidth="1"/>
    <col min="1309" max="1309" width="12.8515625" style="5" customWidth="1"/>
    <col min="1310" max="1310" width="14.00390625" style="5" customWidth="1"/>
    <col min="1311" max="1322" width="9.140625" style="5" customWidth="1"/>
    <col min="1323" max="1344" width="9.140625" style="5" hidden="1" customWidth="1"/>
    <col min="1345" max="1535" width="9.140625" style="5" customWidth="1"/>
    <col min="1536" max="1536" width="7.140625" style="5" customWidth="1"/>
    <col min="1537" max="1537" width="1.421875" style="5" customWidth="1"/>
    <col min="1538" max="1538" width="3.57421875" style="5" customWidth="1"/>
    <col min="1539" max="1539" width="3.7109375" style="5" customWidth="1"/>
    <col min="1540" max="1540" width="14.7109375" style="5" customWidth="1"/>
    <col min="1541" max="1541" width="64.28125" style="5" customWidth="1"/>
    <col min="1542" max="1542" width="7.421875" style="5" customWidth="1"/>
    <col min="1543" max="1543" width="9.57421875" style="5" customWidth="1"/>
    <col min="1544" max="1544" width="10.8515625" style="5" customWidth="1"/>
    <col min="1545" max="1545" width="20.140625" style="5" customWidth="1"/>
    <col min="1546" max="1546" width="13.28125" style="5" customWidth="1"/>
    <col min="1547" max="1547" width="9.140625" style="5" customWidth="1"/>
    <col min="1548" max="1556" width="9.140625" style="5" hidden="1" customWidth="1"/>
    <col min="1557" max="1557" width="10.57421875" style="5" customWidth="1"/>
    <col min="1558" max="1558" width="14.00390625" style="5" customWidth="1"/>
    <col min="1559" max="1559" width="10.57421875" style="5" customWidth="1"/>
    <col min="1560" max="1560" width="12.8515625" style="5" customWidth="1"/>
    <col min="1561" max="1561" width="9.421875" style="5" customWidth="1"/>
    <col min="1562" max="1562" width="12.8515625" style="5" customWidth="1"/>
    <col min="1563" max="1563" width="14.00390625" style="5" customWidth="1"/>
    <col min="1564" max="1564" width="9.421875" style="5" customWidth="1"/>
    <col min="1565" max="1565" width="12.8515625" style="5" customWidth="1"/>
    <col min="1566" max="1566" width="14.00390625" style="5" customWidth="1"/>
    <col min="1567" max="1578" width="9.140625" style="5" customWidth="1"/>
    <col min="1579" max="1600" width="9.140625" style="5" hidden="1" customWidth="1"/>
    <col min="1601" max="1791" width="9.140625" style="5" customWidth="1"/>
    <col min="1792" max="1792" width="7.140625" style="5" customWidth="1"/>
    <col min="1793" max="1793" width="1.421875" style="5" customWidth="1"/>
    <col min="1794" max="1794" width="3.57421875" style="5" customWidth="1"/>
    <col min="1795" max="1795" width="3.7109375" style="5" customWidth="1"/>
    <col min="1796" max="1796" width="14.7109375" style="5" customWidth="1"/>
    <col min="1797" max="1797" width="64.28125" style="5" customWidth="1"/>
    <col min="1798" max="1798" width="7.421875" style="5" customWidth="1"/>
    <col min="1799" max="1799" width="9.57421875" style="5" customWidth="1"/>
    <col min="1800" max="1800" width="10.8515625" style="5" customWidth="1"/>
    <col min="1801" max="1801" width="20.140625" style="5" customWidth="1"/>
    <col min="1802" max="1802" width="13.28125" style="5" customWidth="1"/>
    <col min="1803" max="1803" width="9.140625" style="5" customWidth="1"/>
    <col min="1804" max="1812" width="9.140625" style="5" hidden="1" customWidth="1"/>
    <col min="1813" max="1813" width="10.57421875" style="5" customWidth="1"/>
    <col min="1814" max="1814" width="14.00390625" style="5" customWidth="1"/>
    <col min="1815" max="1815" width="10.57421875" style="5" customWidth="1"/>
    <col min="1816" max="1816" width="12.8515625" style="5" customWidth="1"/>
    <col min="1817" max="1817" width="9.421875" style="5" customWidth="1"/>
    <col min="1818" max="1818" width="12.8515625" style="5" customWidth="1"/>
    <col min="1819" max="1819" width="14.00390625" style="5" customWidth="1"/>
    <col min="1820" max="1820" width="9.421875" style="5" customWidth="1"/>
    <col min="1821" max="1821" width="12.8515625" style="5" customWidth="1"/>
    <col min="1822" max="1822" width="14.00390625" style="5" customWidth="1"/>
    <col min="1823" max="1834" width="9.140625" style="5" customWidth="1"/>
    <col min="1835" max="1856" width="9.140625" style="5" hidden="1" customWidth="1"/>
    <col min="1857" max="2047" width="9.140625" style="5" customWidth="1"/>
    <col min="2048" max="2048" width="7.140625" style="5" customWidth="1"/>
    <col min="2049" max="2049" width="1.421875" style="5" customWidth="1"/>
    <col min="2050" max="2050" width="3.57421875" style="5" customWidth="1"/>
    <col min="2051" max="2051" width="3.7109375" style="5" customWidth="1"/>
    <col min="2052" max="2052" width="14.7109375" style="5" customWidth="1"/>
    <col min="2053" max="2053" width="64.28125" style="5" customWidth="1"/>
    <col min="2054" max="2054" width="7.421875" style="5" customWidth="1"/>
    <col min="2055" max="2055" width="9.57421875" style="5" customWidth="1"/>
    <col min="2056" max="2056" width="10.8515625" style="5" customWidth="1"/>
    <col min="2057" max="2057" width="20.140625" style="5" customWidth="1"/>
    <col min="2058" max="2058" width="13.28125" style="5" customWidth="1"/>
    <col min="2059" max="2059" width="9.140625" style="5" customWidth="1"/>
    <col min="2060" max="2068" width="9.140625" style="5" hidden="1" customWidth="1"/>
    <col min="2069" max="2069" width="10.57421875" style="5" customWidth="1"/>
    <col min="2070" max="2070" width="14.00390625" style="5" customWidth="1"/>
    <col min="2071" max="2071" width="10.57421875" style="5" customWidth="1"/>
    <col min="2072" max="2072" width="12.8515625" style="5" customWidth="1"/>
    <col min="2073" max="2073" width="9.421875" style="5" customWidth="1"/>
    <col min="2074" max="2074" width="12.8515625" style="5" customWidth="1"/>
    <col min="2075" max="2075" width="14.00390625" style="5" customWidth="1"/>
    <col min="2076" max="2076" width="9.421875" style="5" customWidth="1"/>
    <col min="2077" max="2077" width="12.8515625" style="5" customWidth="1"/>
    <col min="2078" max="2078" width="14.00390625" style="5" customWidth="1"/>
    <col min="2079" max="2090" width="9.140625" style="5" customWidth="1"/>
    <col min="2091" max="2112" width="9.140625" style="5" hidden="1" customWidth="1"/>
    <col min="2113" max="2303" width="9.140625" style="5" customWidth="1"/>
    <col min="2304" max="2304" width="7.140625" style="5" customWidth="1"/>
    <col min="2305" max="2305" width="1.421875" style="5" customWidth="1"/>
    <col min="2306" max="2306" width="3.57421875" style="5" customWidth="1"/>
    <col min="2307" max="2307" width="3.7109375" style="5" customWidth="1"/>
    <col min="2308" max="2308" width="14.7109375" style="5" customWidth="1"/>
    <col min="2309" max="2309" width="64.28125" style="5" customWidth="1"/>
    <col min="2310" max="2310" width="7.421875" style="5" customWidth="1"/>
    <col min="2311" max="2311" width="9.57421875" style="5" customWidth="1"/>
    <col min="2312" max="2312" width="10.8515625" style="5" customWidth="1"/>
    <col min="2313" max="2313" width="20.140625" style="5" customWidth="1"/>
    <col min="2314" max="2314" width="13.28125" style="5" customWidth="1"/>
    <col min="2315" max="2315" width="9.140625" style="5" customWidth="1"/>
    <col min="2316" max="2324" width="9.140625" style="5" hidden="1" customWidth="1"/>
    <col min="2325" max="2325" width="10.57421875" style="5" customWidth="1"/>
    <col min="2326" max="2326" width="14.00390625" style="5" customWidth="1"/>
    <col min="2327" max="2327" width="10.57421875" style="5" customWidth="1"/>
    <col min="2328" max="2328" width="12.8515625" style="5" customWidth="1"/>
    <col min="2329" max="2329" width="9.421875" style="5" customWidth="1"/>
    <col min="2330" max="2330" width="12.8515625" style="5" customWidth="1"/>
    <col min="2331" max="2331" width="14.00390625" style="5" customWidth="1"/>
    <col min="2332" max="2332" width="9.421875" style="5" customWidth="1"/>
    <col min="2333" max="2333" width="12.8515625" style="5" customWidth="1"/>
    <col min="2334" max="2334" width="14.00390625" style="5" customWidth="1"/>
    <col min="2335" max="2346" width="9.140625" style="5" customWidth="1"/>
    <col min="2347" max="2368" width="9.140625" style="5" hidden="1" customWidth="1"/>
    <col min="2369" max="2559" width="9.140625" style="5" customWidth="1"/>
    <col min="2560" max="2560" width="7.140625" style="5" customWidth="1"/>
    <col min="2561" max="2561" width="1.421875" style="5" customWidth="1"/>
    <col min="2562" max="2562" width="3.57421875" style="5" customWidth="1"/>
    <col min="2563" max="2563" width="3.7109375" style="5" customWidth="1"/>
    <col min="2564" max="2564" width="14.7109375" style="5" customWidth="1"/>
    <col min="2565" max="2565" width="64.28125" style="5" customWidth="1"/>
    <col min="2566" max="2566" width="7.421875" style="5" customWidth="1"/>
    <col min="2567" max="2567" width="9.57421875" style="5" customWidth="1"/>
    <col min="2568" max="2568" width="10.8515625" style="5" customWidth="1"/>
    <col min="2569" max="2569" width="20.140625" style="5" customWidth="1"/>
    <col min="2570" max="2570" width="13.28125" style="5" customWidth="1"/>
    <col min="2571" max="2571" width="9.140625" style="5" customWidth="1"/>
    <col min="2572" max="2580" width="9.140625" style="5" hidden="1" customWidth="1"/>
    <col min="2581" max="2581" width="10.57421875" style="5" customWidth="1"/>
    <col min="2582" max="2582" width="14.00390625" style="5" customWidth="1"/>
    <col min="2583" max="2583" width="10.57421875" style="5" customWidth="1"/>
    <col min="2584" max="2584" width="12.8515625" style="5" customWidth="1"/>
    <col min="2585" max="2585" width="9.421875" style="5" customWidth="1"/>
    <col min="2586" max="2586" width="12.8515625" style="5" customWidth="1"/>
    <col min="2587" max="2587" width="14.00390625" style="5" customWidth="1"/>
    <col min="2588" max="2588" width="9.421875" style="5" customWidth="1"/>
    <col min="2589" max="2589" width="12.8515625" style="5" customWidth="1"/>
    <col min="2590" max="2590" width="14.00390625" style="5" customWidth="1"/>
    <col min="2591" max="2602" width="9.140625" style="5" customWidth="1"/>
    <col min="2603" max="2624" width="9.140625" style="5" hidden="1" customWidth="1"/>
    <col min="2625" max="2815" width="9.140625" style="5" customWidth="1"/>
    <col min="2816" max="2816" width="7.140625" style="5" customWidth="1"/>
    <col min="2817" max="2817" width="1.421875" style="5" customWidth="1"/>
    <col min="2818" max="2818" width="3.57421875" style="5" customWidth="1"/>
    <col min="2819" max="2819" width="3.7109375" style="5" customWidth="1"/>
    <col min="2820" max="2820" width="14.7109375" style="5" customWidth="1"/>
    <col min="2821" max="2821" width="64.28125" style="5" customWidth="1"/>
    <col min="2822" max="2822" width="7.421875" style="5" customWidth="1"/>
    <col min="2823" max="2823" width="9.57421875" style="5" customWidth="1"/>
    <col min="2824" max="2824" width="10.8515625" style="5" customWidth="1"/>
    <col min="2825" max="2825" width="20.140625" style="5" customWidth="1"/>
    <col min="2826" max="2826" width="13.28125" style="5" customWidth="1"/>
    <col min="2827" max="2827" width="9.140625" style="5" customWidth="1"/>
    <col min="2828" max="2836" width="9.140625" style="5" hidden="1" customWidth="1"/>
    <col min="2837" max="2837" width="10.57421875" style="5" customWidth="1"/>
    <col min="2838" max="2838" width="14.00390625" style="5" customWidth="1"/>
    <col min="2839" max="2839" width="10.57421875" style="5" customWidth="1"/>
    <col min="2840" max="2840" width="12.8515625" style="5" customWidth="1"/>
    <col min="2841" max="2841" width="9.421875" style="5" customWidth="1"/>
    <col min="2842" max="2842" width="12.8515625" style="5" customWidth="1"/>
    <col min="2843" max="2843" width="14.00390625" style="5" customWidth="1"/>
    <col min="2844" max="2844" width="9.421875" style="5" customWidth="1"/>
    <col min="2845" max="2845" width="12.8515625" style="5" customWidth="1"/>
    <col min="2846" max="2846" width="14.00390625" style="5" customWidth="1"/>
    <col min="2847" max="2858" width="9.140625" style="5" customWidth="1"/>
    <col min="2859" max="2880" width="9.140625" style="5" hidden="1" customWidth="1"/>
    <col min="2881" max="3071" width="9.140625" style="5" customWidth="1"/>
    <col min="3072" max="3072" width="7.140625" style="5" customWidth="1"/>
    <col min="3073" max="3073" width="1.421875" style="5" customWidth="1"/>
    <col min="3074" max="3074" width="3.57421875" style="5" customWidth="1"/>
    <col min="3075" max="3075" width="3.7109375" style="5" customWidth="1"/>
    <col min="3076" max="3076" width="14.7109375" style="5" customWidth="1"/>
    <col min="3077" max="3077" width="64.28125" style="5" customWidth="1"/>
    <col min="3078" max="3078" width="7.421875" style="5" customWidth="1"/>
    <col min="3079" max="3079" width="9.57421875" style="5" customWidth="1"/>
    <col min="3080" max="3080" width="10.8515625" style="5" customWidth="1"/>
    <col min="3081" max="3081" width="20.140625" style="5" customWidth="1"/>
    <col min="3082" max="3082" width="13.28125" style="5" customWidth="1"/>
    <col min="3083" max="3083" width="9.140625" style="5" customWidth="1"/>
    <col min="3084" max="3092" width="9.140625" style="5" hidden="1" customWidth="1"/>
    <col min="3093" max="3093" width="10.57421875" style="5" customWidth="1"/>
    <col min="3094" max="3094" width="14.00390625" style="5" customWidth="1"/>
    <col min="3095" max="3095" width="10.57421875" style="5" customWidth="1"/>
    <col min="3096" max="3096" width="12.8515625" style="5" customWidth="1"/>
    <col min="3097" max="3097" width="9.421875" style="5" customWidth="1"/>
    <col min="3098" max="3098" width="12.8515625" style="5" customWidth="1"/>
    <col min="3099" max="3099" width="14.00390625" style="5" customWidth="1"/>
    <col min="3100" max="3100" width="9.421875" style="5" customWidth="1"/>
    <col min="3101" max="3101" width="12.8515625" style="5" customWidth="1"/>
    <col min="3102" max="3102" width="14.00390625" style="5" customWidth="1"/>
    <col min="3103" max="3114" width="9.140625" style="5" customWidth="1"/>
    <col min="3115" max="3136" width="9.140625" style="5" hidden="1" customWidth="1"/>
    <col min="3137" max="3327" width="9.140625" style="5" customWidth="1"/>
    <col min="3328" max="3328" width="7.140625" style="5" customWidth="1"/>
    <col min="3329" max="3329" width="1.421875" style="5" customWidth="1"/>
    <col min="3330" max="3330" width="3.57421875" style="5" customWidth="1"/>
    <col min="3331" max="3331" width="3.7109375" style="5" customWidth="1"/>
    <col min="3332" max="3332" width="14.7109375" style="5" customWidth="1"/>
    <col min="3333" max="3333" width="64.28125" style="5" customWidth="1"/>
    <col min="3334" max="3334" width="7.421875" style="5" customWidth="1"/>
    <col min="3335" max="3335" width="9.57421875" style="5" customWidth="1"/>
    <col min="3336" max="3336" width="10.8515625" style="5" customWidth="1"/>
    <col min="3337" max="3337" width="20.140625" style="5" customWidth="1"/>
    <col min="3338" max="3338" width="13.28125" style="5" customWidth="1"/>
    <col min="3339" max="3339" width="9.140625" style="5" customWidth="1"/>
    <col min="3340" max="3348" width="9.140625" style="5" hidden="1" customWidth="1"/>
    <col min="3349" max="3349" width="10.57421875" style="5" customWidth="1"/>
    <col min="3350" max="3350" width="14.00390625" style="5" customWidth="1"/>
    <col min="3351" max="3351" width="10.57421875" style="5" customWidth="1"/>
    <col min="3352" max="3352" width="12.8515625" style="5" customWidth="1"/>
    <col min="3353" max="3353" width="9.421875" style="5" customWidth="1"/>
    <col min="3354" max="3354" width="12.8515625" style="5" customWidth="1"/>
    <col min="3355" max="3355" width="14.00390625" style="5" customWidth="1"/>
    <col min="3356" max="3356" width="9.421875" style="5" customWidth="1"/>
    <col min="3357" max="3357" width="12.8515625" style="5" customWidth="1"/>
    <col min="3358" max="3358" width="14.00390625" style="5" customWidth="1"/>
    <col min="3359" max="3370" width="9.140625" style="5" customWidth="1"/>
    <col min="3371" max="3392" width="9.140625" style="5" hidden="1" customWidth="1"/>
    <col min="3393" max="3583" width="9.140625" style="5" customWidth="1"/>
    <col min="3584" max="3584" width="7.140625" style="5" customWidth="1"/>
    <col min="3585" max="3585" width="1.421875" style="5" customWidth="1"/>
    <col min="3586" max="3586" width="3.57421875" style="5" customWidth="1"/>
    <col min="3587" max="3587" width="3.7109375" style="5" customWidth="1"/>
    <col min="3588" max="3588" width="14.7109375" style="5" customWidth="1"/>
    <col min="3589" max="3589" width="64.28125" style="5" customWidth="1"/>
    <col min="3590" max="3590" width="7.421875" style="5" customWidth="1"/>
    <col min="3591" max="3591" width="9.57421875" style="5" customWidth="1"/>
    <col min="3592" max="3592" width="10.8515625" style="5" customWidth="1"/>
    <col min="3593" max="3593" width="20.140625" style="5" customWidth="1"/>
    <col min="3594" max="3594" width="13.28125" style="5" customWidth="1"/>
    <col min="3595" max="3595" width="9.140625" style="5" customWidth="1"/>
    <col min="3596" max="3604" width="9.140625" style="5" hidden="1" customWidth="1"/>
    <col min="3605" max="3605" width="10.57421875" style="5" customWidth="1"/>
    <col min="3606" max="3606" width="14.00390625" style="5" customWidth="1"/>
    <col min="3607" max="3607" width="10.57421875" style="5" customWidth="1"/>
    <col min="3608" max="3608" width="12.8515625" style="5" customWidth="1"/>
    <col min="3609" max="3609" width="9.421875" style="5" customWidth="1"/>
    <col min="3610" max="3610" width="12.8515625" style="5" customWidth="1"/>
    <col min="3611" max="3611" width="14.00390625" style="5" customWidth="1"/>
    <col min="3612" max="3612" width="9.421875" style="5" customWidth="1"/>
    <col min="3613" max="3613" width="12.8515625" style="5" customWidth="1"/>
    <col min="3614" max="3614" width="14.00390625" style="5" customWidth="1"/>
    <col min="3615" max="3626" width="9.140625" style="5" customWidth="1"/>
    <col min="3627" max="3648" width="9.140625" style="5" hidden="1" customWidth="1"/>
    <col min="3649" max="3839" width="9.140625" style="5" customWidth="1"/>
    <col min="3840" max="3840" width="7.140625" style="5" customWidth="1"/>
    <col min="3841" max="3841" width="1.421875" style="5" customWidth="1"/>
    <col min="3842" max="3842" width="3.57421875" style="5" customWidth="1"/>
    <col min="3843" max="3843" width="3.7109375" style="5" customWidth="1"/>
    <col min="3844" max="3844" width="14.7109375" style="5" customWidth="1"/>
    <col min="3845" max="3845" width="64.28125" style="5" customWidth="1"/>
    <col min="3846" max="3846" width="7.421875" style="5" customWidth="1"/>
    <col min="3847" max="3847" width="9.57421875" style="5" customWidth="1"/>
    <col min="3848" max="3848" width="10.8515625" style="5" customWidth="1"/>
    <col min="3849" max="3849" width="20.140625" style="5" customWidth="1"/>
    <col min="3850" max="3850" width="13.28125" style="5" customWidth="1"/>
    <col min="3851" max="3851" width="9.140625" style="5" customWidth="1"/>
    <col min="3852" max="3860" width="9.140625" style="5" hidden="1" customWidth="1"/>
    <col min="3861" max="3861" width="10.57421875" style="5" customWidth="1"/>
    <col min="3862" max="3862" width="14.00390625" style="5" customWidth="1"/>
    <col min="3863" max="3863" width="10.57421875" style="5" customWidth="1"/>
    <col min="3864" max="3864" width="12.8515625" style="5" customWidth="1"/>
    <col min="3865" max="3865" width="9.421875" style="5" customWidth="1"/>
    <col min="3866" max="3866" width="12.8515625" style="5" customWidth="1"/>
    <col min="3867" max="3867" width="14.00390625" style="5" customWidth="1"/>
    <col min="3868" max="3868" width="9.421875" style="5" customWidth="1"/>
    <col min="3869" max="3869" width="12.8515625" style="5" customWidth="1"/>
    <col min="3870" max="3870" width="14.00390625" style="5" customWidth="1"/>
    <col min="3871" max="3882" width="9.140625" style="5" customWidth="1"/>
    <col min="3883" max="3904" width="9.140625" style="5" hidden="1" customWidth="1"/>
    <col min="3905" max="4095" width="9.140625" style="5" customWidth="1"/>
    <col min="4096" max="4096" width="7.140625" style="5" customWidth="1"/>
    <col min="4097" max="4097" width="1.421875" style="5" customWidth="1"/>
    <col min="4098" max="4098" width="3.57421875" style="5" customWidth="1"/>
    <col min="4099" max="4099" width="3.7109375" style="5" customWidth="1"/>
    <col min="4100" max="4100" width="14.7109375" style="5" customWidth="1"/>
    <col min="4101" max="4101" width="64.28125" style="5" customWidth="1"/>
    <col min="4102" max="4102" width="7.421875" style="5" customWidth="1"/>
    <col min="4103" max="4103" width="9.57421875" style="5" customWidth="1"/>
    <col min="4104" max="4104" width="10.8515625" style="5" customWidth="1"/>
    <col min="4105" max="4105" width="20.140625" style="5" customWidth="1"/>
    <col min="4106" max="4106" width="13.28125" style="5" customWidth="1"/>
    <col min="4107" max="4107" width="9.140625" style="5" customWidth="1"/>
    <col min="4108" max="4116" width="9.140625" style="5" hidden="1" customWidth="1"/>
    <col min="4117" max="4117" width="10.57421875" style="5" customWidth="1"/>
    <col min="4118" max="4118" width="14.00390625" style="5" customWidth="1"/>
    <col min="4119" max="4119" width="10.57421875" style="5" customWidth="1"/>
    <col min="4120" max="4120" width="12.8515625" style="5" customWidth="1"/>
    <col min="4121" max="4121" width="9.421875" style="5" customWidth="1"/>
    <col min="4122" max="4122" width="12.8515625" style="5" customWidth="1"/>
    <col min="4123" max="4123" width="14.00390625" style="5" customWidth="1"/>
    <col min="4124" max="4124" width="9.421875" style="5" customWidth="1"/>
    <col min="4125" max="4125" width="12.8515625" style="5" customWidth="1"/>
    <col min="4126" max="4126" width="14.00390625" style="5" customWidth="1"/>
    <col min="4127" max="4138" width="9.140625" style="5" customWidth="1"/>
    <col min="4139" max="4160" width="9.140625" style="5" hidden="1" customWidth="1"/>
    <col min="4161" max="4351" width="9.140625" style="5" customWidth="1"/>
    <col min="4352" max="4352" width="7.140625" style="5" customWidth="1"/>
    <col min="4353" max="4353" width="1.421875" style="5" customWidth="1"/>
    <col min="4354" max="4354" width="3.57421875" style="5" customWidth="1"/>
    <col min="4355" max="4355" width="3.7109375" style="5" customWidth="1"/>
    <col min="4356" max="4356" width="14.7109375" style="5" customWidth="1"/>
    <col min="4357" max="4357" width="64.28125" style="5" customWidth="1"/>
    <col min="4358" max="4358" width="7.421875" style="5" customWidth="1"/>
    <col min="4359" max="4359" width="9.57421875" style="5" customWidth="1"/>
    <col min="4360" max="4360" width="10.8515625" style="5" customWidth="1"/>
    <col min="4361" max="4361" width="20.140625" style="5" customWidth="1"/>
    <col min="4362" max="4362" width="13.28125" style="5" customWidth="1"/>
    <col min="4363" max="4363" width="9.140625" style="5" customWidth="1"/>
    <col min="4364" max="4372" width="9.140625" style="5" hidden="1" customWidth="1"/>
    <col min="4373" max="4373" width="10.57421875" style="5" customWidth="1"/>
    <col min="4374" max="4374" width="14.00390625" style="5" customWidth="1"/>
    <col min="4375" max="4375" width="10.57421875" style="5" customWidth="1"/>
    <col min="4376" max="4376" width="12.8515625" style="5" customWidth="1"/>
    <col min="4377" max="4377" width="9.421875" style="5" customWidth="1"/>
    <col min="4378" max="4378" width="12.8515625" style="5" customWidth="1"/>
    <col min="4379" max="4379" width="14.00390625" style="5" customWidth="1"/>
    <col min="4380" max="4380" width="9.421875" style="5" customWidth="1"/>
    <col min="4381" max="4381" width="12.8515625" style="5" customWidth="1"/>
    <col min="4382" max="4382" width="14.00390625" style="5" customWidth="1"/>
    <col min="4383" max="4394" width="9.140625" style="5" customWidth="1"/>
    <col min="4395" max="4416" width="9.140625" style="5" hidden="1" customWidth="1"/>
    <col min="4417" max="4607" width="9.140625" style="5" customWidth="1"/>
    <col min="4608" max="4608" width="7.140625" style="5" customWidth="1"/>
    <col min="4609" max="4609" width="1.421875" style="5" customWidth="1"/>
    <col min="4610" max="4610" width="3.57421875" style="5" customWidth="1"/>
    <col min="4611" max="4611" width="3.7109375" style="5" customWidth="1"/>
    <col min="4612" max="4612" width="14.7109375" style="5" customWidth="1"/>
    <col min="4613" max="4613" width="64.28125" style="5" customWidth="1"/>
    <col min="4614" max="4614" width="7.421875" style="5" customWidth="1"/>
    <col min="4615" max="4615" width="9.57421875" style="5" customWidth="1"/>
    <col min="4616" max="4616" width="10.8515625" style="5" customWidth="1"/>
    <col min="4617" max="4617" width="20.140625" style="5" customWidth="1"/>
    <col min="4618" max="4618" width="13.28125" style="5" customWidth="1"/>
    <col min="4619" max="4619" width="9.140625" style="5" customWidth="1"/>
    <col min="4620" max="4628" width="9.140625" style="5" hidden="1" customWidth="1"/>
    <col min="4629" max="4629" width="10.57421875" style="5" customWidth="1"/>
    <col min="4630" max="4630" width="14.00390625" style="5" customWidth="1"/>
    <col min="4631" max="4631" width="10.57421875" style="5" customWidth="1"/>
    <col min="4632" max="4632" width="12.8515625" style="5" customWidth="1"/>
    <col min="4633" max="4633" width="9.421875" style="5" customWidth="1"/>
    <col min="4634" max="4634" width="12.8515625" style="5" customWidth="1"/>
    <col min="4635" max="4635" width="14.00390625" style="5" customWidth="1"/>
    <col min="4636" max="4636" width="9.421875" style="5" customWidth="1"/>
    <col min="4637" max="4637" width="12.8515625" style="5" customWidth="1"/>
    <col min="4638" max="4638" width="14.00390625" style="5" customWidth="1"/>
    <col min="4639" max="4650" width="9.140625" style="5" customWidth="1"/>
    <col min="4651" max="4672" width="9.140625" style="5" hidden="1" customWidth="1"/>
    <col min="4673" max="4863" width="9.140625" style="5" customWidth="1"/>
    <col min="4864" max="4864" width="7.140625" style="5" customWidth="1"/>
    <col min="4865" max="4865" width="1.421875" style="5" customWidth="1"/>
    <col min="4866" max="4866" width="3.57421875" style="5" customWidth="1"/>
    <col min="4867" max="4867" width="3.7109375" style="5" customWidth="1"/>
    <col min="4868" max="4868" width="14.7109375" style="5" customWidth="1"/>
    <col min="4869" max="4869" width="64.28125" style="5" customWidth="1"/>
    <col min="4870" max="4870" width="7.421875" style="5" customWidth="1"/>
    <col min="4871" max="4871" width="9.57421875" style="5" customWidth="1"/>
    <col min="4872" max="4872" width="10.8515625" style="5" customWidth="1"/>
    <col min="4873" max="4873" width="20.140625" style="5" customWidth="1"/>
    <col min="4874" max="4874" width="13.28125" style="5" customWidth="1"/>
    <col min="4875" max="4875" width="9.140625" style="5" customWidth="1"/>
    <col min="4876" max="4884" width="9.140625" style="5" hidden="1" customWidth="1"/>
    <col min="4885" max="4885" width="10.57421875" style="5" customWidth="1"/>
    <col min="4886" max="4886" width="14.00390625" style="5" customWidth="1"/>
    <col min="4887" max="4887" width="10.57421875" style="5" customWidth="1"/>
    <col min="4888" max="4888" width="12.8515625" style="5" customWidth="1"/>
    <col min="4889" max="4889" width="9.421875" style="5" customWidth="1"/>
    <col min="4890" max="4890" width="12.8515625" style="5" customWidth="1"/>
    <col min="4891" max="4891" width="14.00390625" style="5" customWidth="1"/>
    <col min="4892" max="4892" width="9.421875" style="5" customWidth="1"/>
    <col min="4893" max="4893" width="12.8515625" style="5" customWidth="1"/>
    <col min="4894" max="4894" width="14.00390625" style="5" customWidth="1"/>
    <col min="4895" max="4906" width="9.140625" style="5" customWidth="1"/>
    <col min="4907" max="4928" width="9.140625" style="5" hidden="1" customWidth="1"/>
    <col min="4929" max="5119" width="9.140625" style="5" customWidth="1"/>
    <col min="5120" max="5120" width="7.140625" style="5" customWidth="1"/>
    <col min="5121" max="5121" width="1.421875" style="5" customWidth="1"/>
    <col min="5122" max="5122" width="3.57421875" style="5" customWidth="1"/>
    <col min="5123" max="5123" width="3.7109375" style="5" customWidth="1"/>
    <col min="5124" max="5124" width="14.7109375" style="5" customWidth="1"/>
    <col min="5125" max="5125" width="64.28125" style="5" customWidth="1"/>
    <col min="5126" max="5126" width="7.421875" style="5" customWidth="1"/>
    <col min="5127" max="5127" width="9.57421875" style="5" customWidth="1"/>
    <col min="5128" max="5128" width="10.8515625" style="5" customWidth="1"/>
    <col min="5129" max="5129" width="20.140625" style="5" customWidth="1"/>
    <col min="5130" max="5130" width="13.28125" style="5" customWidth="1"/>
    <col min="5131" max="5131" width="9.140625" style="5" customWidth="1"/>
    <col min="5132" max="5140" width="9.140625" style="5" hidden="1" customWidth="1"/>
    <col min="5141" max="5141" width="10.57421875" style="5" customWidth="1"/>
    <col min="5142" max="5142" width="14.00390625" style="5" customWidth="1"/>
    <col min="5143" max="5143" width="10.57421875" style="5" customWidth="1"/>
    <col min="5144" max="5144" width="12.8515625" style="5" customWidth="1"/>
    <col min="5145" max="5145" width="9.421875" style="5" customWidth="1"/>
    <col min="5146" max="5146" width="12.8515625" style="5" customWidth="1"/>
    <col min="5147" max="5147" width="14.00390625" style="5" customWidth="1"/>
    <col min="5148" max="5148" width="9.421875" style="5" customWidth="1"/>
    <col min="5149" max="5149" width="12.8515625" style="5" customWidth="1"/>
    <col min="5150" max="5150" width="14.00390625" style="5" customWidth="1"/>
    <col min="5151" max="5162" width="9.140625" style="5" customWidth="1"/>
    <col min="5163" max="5184" width="9.140625" style="5" hidden="1" customWidth="1"/>
    <col min="5185" max="5375" width="9.140625" style="5" customWidth="1"/>
    <col min="5376" max="5376" width="7.140625" style="5" customWidth="1"/>
    <col min="5377" max="5377" width="1.421875" style="5" customWidth="1"/>
    <col min="5378" max="5378" width="3.57421875" style="5" customWidth="1"/>
    <col min="5379" max="5379" width="3.7109375" style="5" customWidth="1"/>
    <col min="5380" max="5380" width="14.7109375" style="5" customWidth="1"/>
    <col min="5381" max="5381" width="64.28125" style="5" customWidth="1"/>
    <col min="5382" max="5382" width="7.421875" style="5" customWidth="1"/>
    <col min="5383" max="5383" width="9.57421875" style="5" customWidth="1"/>
    <col min="5384" max="5384" width="10.8515625" style="5" customWidth="1"/>
    <col min="5385" max="5385" width="20.140625" style="5" customWidth="1"/>
    <col min="5386" max="5386" width="13.28125" style="5" customWidth="1"/>
    <col min="5387" max="5387" width="9.140625" style="5" customWidth="1"/>
    <col min="5388" max="5396" width="9.140625" style="5" hidden="1" customWidth="1"/>
    <col min="5397" max="5397" width="10.57421875" style="5" customWidth="1"/>
    <col min="5398" max="5398" width="14.00390625" style="5" customWidth="1"/>
    <col min="5399" max="5399" width="10.57421875" style="5" customWidth="1"/>
    <col min="5400" max="5400" width="12.8515625" style="5" customWidth="1"/>
    <col min="5401" max="5401" width="9.421875" style="5" customWidth="1"/>
    <col min="5402" max="5402" width="12.8515625" style="5" customWidth="1"/>
    <col min="5403" max="5403" width="14.00390625" style="5" customWidth="1"/>
    <col min="5404" max="5404" width="9.421875" style="5" customWidth="1"/>
    <col min="5405" max="5405" width="12.8515625" style="5" customWidth="1"/>
    <col min="5406" max="5406" width="14.00390625" style="5" customWidth="1"/>
    <col min="5407" max="5418" width="9.140625" style="5" customWidth="1"/>
    <col min="5419" max="5440" width="9.140625" style="5" hidden="1" customWidth="1"/>
    <col min="5441" max="5631" width="9.140625" style="5" customWidth="1"/>
    <col min="5632" max="5632" width="7.140625" style="5" customWidth="1"/>
    <col min="5633" max="5633" width="1.421875" style="5" customWidth="1"/>
    <col min="5634" max="5634" width="3.57421875" style="5" customWidth="1"/>
    <col min="5635" max="5635" width="3.7109375" style="5" customWidth="1"/>
    <col min="5636" max="5636" width="14.7109375" style="5" customWidth="1"/>
    <col min="5637" max="5637" width="64.28125" style="5" customWidth="1"/>
    <col min="5638" max="5638" width="7.421875" style="5" customWidth="1"/>
    <col min="5639" max="5639" width="9.57421875" style="5" customWidth="1"/>
    <col min="5640" max="5640" width="10.8515625" style="5" customWidth="1"/>
    <col min="5641" max="5641" width="20.140625" style="5" customWidth="1"/>
    <col min="5642" max="5642" width="13.28125" style="5" customWidth="1"/>
    <col min="5643" max="5643" width="9.140625" style="5" customWidth="1"/>
    <col min="5644" max="5652" width="9.140625" style="5" hidden="1" customWidth="1"/>
    <col min="5653" max="5653" width="10.57421875" style="5" customWidth="1"/>
    <col min="5654" max="5654" width="14.00390625" style="5" customWidth="1"/>
    <col min="5655" max="5655" width="10.57421875" style="5" customWidth="1"/>
    <col min="5656" max="5656" width="12.8515625" style="5" customWidth="1"/>
    <col min="5657" max="5657" width="9.421875" style="5" customWidth="1"/>
    <col min="5658" max="5658" width="12.8515625" style="5" customWidth="1"/>
    <col min="5659" max="5659" width="14.00390625" style="5" customWidth="1"/>
    <col min="5660" max="5660" width="9.421875" style="5" customWidth="1"/>
    <col min="5661" max="5661" width="12.8515625" style="5" customWidth="1"/>
    <col min="5662" max="5662" width="14.00390625" style="5" customWidth="1"/>
    <col min="5663" max="5674" width="9.140625" style="5" customWidth="1"/>
    <col min="5675" max="5696" width="9.140625" style="5" hidden="1" customWidth="1"/>
    <col min="5697" max="5887" width="9.140625" style="5" customWidth="1"/>
    <col min="5888" max="5888" width="7.140625" style="5" customWidth="1"/>
    <col min="5889" max="5889" width="1.421875" style="5" customWidth="1"/>
    <col min="5890" max="5890" width="3.57421875" style="5" customWidth="1"/>
    <col min="5891" max="5891" width="3.7109375" style="5" customWidth="1"/>
    <col min="5892" max="5892" width="14.7109375" style="5" customWidth="1"/>
    <col min="5893" max="5893" width="64.28125" style="5" customWidth="1"/>
    <col min="5894" max="5894" width="7.421875" style="5" customWidth="1"/>
    <col min="5895" max="5895" width="9.57421875" style="5" customWidth="1"/>
    <col min="5896" max="5896" width="10.8515625" style="5" customWidth="1"/>
    <col min="5897" max="5897" width="20.140625" style="5" customWidth="1"/>
    <col min="5898" max="5898" width="13.28125" style="5" customWidth="1"/>
    <col min="5899" max="5899" width="9.140625" style="5" customWidth="1"/>
    <col min="5900" max="5908" width="9.140625" style="5" hidden="1" customWidth="1"/>
    <col min="5909" max="5909" width="10.57421875" style="5" customWidth="1"/>
    <col min="5910" max="5910" width="14.00390625" style="5" customWidth="1"/>
    <col min="5911" max="5911" width="10.57421875" style="5" customWidth="1"/>
    <col min="5912" max="5912" width="12.8515625" style="5" customWidth="1"/>
    <col min="5913" max="5913" width="9.421875" style="5" customWidth="1"/>
    <col min="5914" max="5914" width="12.8515625" style="5" customWidth="1"/>
    <col min="5915" max="5915" width="14.00390625" style="5" customWidth="1"/>
    <col min="5916" max="5916" width="9.421875" style="5" customWidth="1"/>
    <col min="5917" max="5917" width="12.8515625" style="5" customWidth="1"/>
    <col min="5918" max="5918" width="14.00390625" style="5" customWidth="1"/>
    <col min="5919" max="5930" width="9.140625" style="5" customWidth="1"/>
    <col min="5931" max="5952" width="9.140625" style="5" hidden="1" customWidth="1"/>
    <col min="5953" max="6143" width="9.140625" style="5" customWidth="1"/>
    <col min="6144" max="6144" width="7.140625" style="5" customWidth="1"/>
    <col min="6145" max="6145" width="1.421875" style="5" customWidth="1"/>
    <col min="6146" max="6146" width="3.57421875" style="5" customWidth="1"/>
    <col min="6147" max="6147" width="3.7109375" style="5" customWidth="1"/>
    <col min="6148" max="6148" width="14.7109375" style="5" customWidth="1"/>
    <col min="6149" max="6149" width="64.28125" style="5" customWidth="1"/>
    <col min="6150" max="6150" width="7.421875" style="5" customWidth="1"/>
    <col min="6151" max="6151" width="9.57421875" style="5" customWidth="1"/>
    <col min="6152" max="6152" width="10.8515625" style="5" customWidth="1"/>
    <col min="6153" max="6153" width="20.140625" style="5" customWidth="1"/>
    <col min="6154" max="6154" width="13.28125" style="5" customWidth="1"/>
    <col min="6155" max="6155" width="9.140625" style="5" customWidth="1"/>
    <col min="6156" max="6164" width="9.140625" style="5" hidden="1" customWidth="1"/>
    <col min="6165" max="6165" width="10.57421875" style="5" customWidth="1"/>
    <col min="6166" max="6166" width="14.00390625" style="5" customWidth="1"/>
    <col min="6167" max="6167" width="10.57421875" style="5" customWidth="1"/>
    <col min="6168" max="6168" width="12.8515625" style="5" customWidth="1"/>
    <col min="6169" max="6169" width="9.421875" style="5" customWidth="1"/>
    <col min="6170" max="6170" width="12.8515625" style="5" customWidth="1"/>
    <col min="6171" max="6171" width="14.00390625" style="5" customWidth="1"/>
    <col min="6172" max="6172" width="9.421875" style="5" customWidth="1"/>
    <col min="6173" max="6173" width="12.8515625" style="5" customWidth="1"/>
    <col min="6174" max="6174" width="14.00390625" style="5" customWidth="1"/>
    <col min="6175" max="6186" width="9.140625" style="5" customWidth="1"/>
    <col min="6187" max="6208" width="9.140625" style="5" hidden="1" customWidth="1"/>
    <col min="6209" max="6399" width="9.140625" style="5" customWidth="1"/>
    <col min="6400" max="6400" width="7.140625" style="5" customWidth="1"/>
    <col min="6401" max="6401" width="1.421875" style="5" customWidth="1"/>
    <col min="6402" max="6402" width="3.57421875" style="5" customWidth="1"/>
    <col min="6403" max="6403" width="3.7109375" style="5" customWidth="1"/>
    <col min="6404" max="6404" width="14.7109375" style="5" customWidth="1"/>
    <col min="6405" max="6405" width="64.28125" style="5" customWidth="1"/>
    <col min="6406" max="6406" width="7.421875" style="5" customWidth="1"/>
    <col min="6407" max="6407" width="9.57421875" style="5" customWidth="1"/>
    <col min="6408" max="6408" width="10.8515625" style="5" customWidth="1"/>
    <col min="6409" max="6409" width="20.140625" style="5" customWidth="1"/>
    <col min="6410" max="6410" width="13.28125" style="5" customWidth="1"/>
    <col min="6411" max="6411" width="9.140625" style="5" customWidth="1"/>
    <col min="6412" max="6420" width="9.140625" style="5" hidden="1" customWidth="1"/>
    <col min="6421" max="6421" width="10.57421875" style="5" customWidth="1"/>
    <col min="6422" max="6422" width="14.00390625" style="5" customWidth="1"/>
    <col min="6423" max="6423" width="10.57421875" style="5" customWidth="1"/>
    <col min="6424" max="6424" width="12.8515625" style="5" customWidth="1"/>
    <col min="6425" max="6425" width="9.421875" style="5" customWidth="1"/>
    <col min="6426" max="6426" width="12.8515625" style="5" customWidth="1"/>
    <col min="6427" max="6427" width="14.00390625" style="5" customWidth="1"/>
    <col min="6428" max="6428" width="9.421875" style="5" customWidth="1"/>
    <col min="6429" max="6429" width="12.8515625" style="5" customWidth="1"/>
    <col min="6430" max="6430" width="14.00390625" style="5" customWidth="1"/>
    <col min="6431" max="6442" width="9.140625" style="5" customWidth="1"/>
    <col min="6443" max="6464" width="9.140625" style="5" hidden="1" customWidth="1"/>
    <col min="6465" max="6655" width="9.140625" style="5" customWidth="1"/>
    <col min="6656" max="6656" width="7.140625" style="5" customWidth="1"/>
    <col min="6657" max="6657" width="1.421875" style="5" customWidth="1"/>
    <col min="6658" max="6658" width="3.57421875" style="5" customWidth="1"/>
    <col min="6659" max="6659" width="3.7109375" style="5" customWidth="1"/>
    <col min="6660" max="6660" width="14.7109375" style="5" customWidth="1"/>
    <col min="6661" max="6661" width="64.28125" style="5" customWidth="1"/>
    <col min="6662" max="6662" width="7.421875" style="5" customWidth="1"/>
    <col min="6663" max="6663" width="9.57421875" style="5" customWidth="1"/>
    <col min="6664" max="6664" width="10.8515625" style="5" customWidth="1"/>
    <col min="6665" max="6665" width="20.140625" style="5" customWidth="1"/>
    <col min="6666" max="6666" width="13.28125" style="5" customWidth="1"/>
    <col min="6667" max="6667" width="9.140625" style="5" customWidth="1"/>
    <col min="6668" max="6676" width="9.140625" style="5" hidden="1" customWidth="1"/>
    <col min="6677" max="6677" width="10.57421875" style="5" customWidth="1"/>
    <col min="6678" max="6678" width="14.00390625" style="5" customWidth="1"/>
    <col min="6679" max="6679" width="10.57421875" style="5" customWidth="1"/>
    <col min="6680" max="6680" width="12.8515625" style="5" customWidth="1"/>
    <col min="6681" max="6681" width="9.421875" style="5" customWidth="1"/>
    <col min="6682" max="6682" width="12.8515625" style="5" customWidth="1"/>
    <col min="6683" max="6683" width="14.00390625" style="5" customWidth="1"/>
    <col min="6684" max="6684" width="9.421875" style="5" customWidth="1"/>
    <col min="6685" max="6685" width="12.8515625" style="5" customWidth="1"/>
    <col min="6686" max="6686" width="14.00390625" style="5" customWidth="1"/>
    <col min="6687" max="6698" width="9.140625" style="5" customWidth="1"/>
    <col min="6699" max="6720" width="9.140625" style="5" hidden="1" customWidth="1"/>
    <col min="6721" max="6911" width="9.140625" style="5" customWidth="1"/>
    <col min="6912" max="6912" width="7.140625" style="5" customWidth="1"/>
    <col min="6913" max="6913" width="1.421875" style="5" customWidth="1"/>
    <col min="6914" max="6914" width="3.57421875" style="5" customWidth="1"/>
    <col min="6915" max="6915" width="3.7109375" style="5" customWidth="1"/>
    <col min="6916" max="6916" width="14.7109375" style="5" customWidth="1"/>
    <col min="6917" max="6917" width="64.28125" style="5" customWidth="1"/>
    <col min="6918" max="6918" width="7.421875" style="5" customWidth="1"/>
    <col min="6919" max="6919" width="9.57421875" style="5" customWidth="1"/>
    <col min="6920" max="6920" width="10.8515625" style="5" customWidth="1"/>
    <col min="6921" max="6921" width="20.140625" style="5" customWidth="1"/>
    <col min="6922" max="6922" width="13.28125" style="5" customWidth="1"/>
    <col min="6923" max="6923" width="9.140625" style="5" customWidth="1"/>
    <col min="6924" max="6932" width="9.140625" style="5" hidden="1" customWidth="1"/>
    <col min="6933" max="6933" width="10.57421875" style="5" customWidth="1"/>
    <col min="6934" max="6934" width="14.00390625" style="5" customWidth="1"/>
    <col min="6935" max="6935" width="10.57421875" style="5" customWidth="1"/>
    <col min="6936" max="6936" width="12.8515625" style="5" customWidth="1"/>
    <col min="6937" max="6937" width="9.421875" style="5" customWidth="1"/>
    <col min="6938" max="6938" width="12.8515625" style="5" customWidth="1"/>
    <col min="6939" max="6939" width="14.00390625" style="5" customWidth="1"/>
    <col min="6940" max="6940" width="9.421875" style="5" customWidth="1"/>
    <col min="6941" max="6941" width="12.8515625" style="5" customWidth="1"/>
    <col min="6942" max="6942" width="14.00390625" style="5" customWidth="1"/>
    <col min="6943" max="6954" width="9.140625" style="5" customWidth="1"/>
    <col min="6955" max="6976" width="9.140625" style="5" hidden="1" customWidth="1"/>
    <col min="6977" max="7167" width="9.140625" style="5" customWidth="1"/>
    <col min="7168" max="7168" width="7.140625" style="5" customWidth="1"/>
    <col min="7169" max="7169" width="1.421875" style="5" customWidth="1"/>
    <col min="7170" max="7170" width="3.57421875" style="5" customWidth="1"/>
    <col min="7171" max="7171" width="3.7109375" style="5" customWidth="1"/>
    <col min="7172" max="7172" width="14.7109375" style="5" customWidth="1"/>
    <col min="7173" max="7173" width="64.28125" style="5" customWidth="1"/>
    <col min="7174" max="7174" width="7.421875" style="5" customWidth="1"/>
    <col min="7175" max="7175" width="9.57421875" style="5" customWidth="1"/>
    <col min="7176" max="7176" width="10.8515625" style="5" customWidth="1"/>
    <col min="7177" max="7177" width="20.140625" style="5" customWidth="1"/>
    <col min="7178" max="7178" width="13.28125" style="5" customWidth="1"/>
    <col min="7179" max="7179" width="9.140625" style="5" customWidth="1"/>
    <col min="7180" max="7188" width="9.140625" style="5" hidden="1" customWidth="1"/>
    <col min="7189" max="7189" width="10.57421875" style="5" customWidth="1"/>
    <col min="7190" max="7190" width="14.00390625" style="5" customWidth="1"/>
    <col min="7191" max="7191" width="10.57421875" style="5" customWidth="1"/>
    <col min="7192" max="7192" width="12.8515625" style="5" customWidth="1"/>
    <col min="7193" max="7193" width="9.421875" style="5" customWidth="1"/>
    <col min="7194" max="7194" width="12.8515625" style="5" customWidth="1"/>
    <col min="7195" max="7195" width="14.00390625" style="5" customWidth="1"/>
    <col min="7196" max="7196" width="9.421875" style="5" customWidth="1"/>
    <col min="7197" max="7197" width="12.8515625" style="5" customWidth="1"/>
    <col min="7198" max="7198" width="14.00390625" style="5" customWidth="1"/>
    <col min="7199" max="7210" width="9.140625" style="5" customWidth="1"/>
    <col min="7211" max="7232" width="9.140625" style="5" hidden="1" customWidth="1"/>
    <col min="7233" max="7423" width="9.140625" style="5" customWidth="1"/>
    <col min="7424" max="7424" width="7.140625" style="5" customWidth="1"/>
    <col min="7425" max="7425" width="1.421875" style="5" customWidth="1"/>
    <col min="7426" max="7426" width="3.57421875" style="5" customWidth="1"/>
    <col min="7427" max="7427" width="3.7109375" style="5" customWidth="1"/>
    <col min="7428" max="7428" width="14.7109375" style="5" customWidth="1"/>
    <col min="7429" max="7429" width="64.28125" style="5" customWidth="1"/>
    <col min="7430" max="7430" width="7.421875" style="5" customWidth="1"/>
    <col min="7431" max="7431" width="9.57421875" style="5" customWidth="1"/>
    <col min="7432" max="7432" width="10.8515625" style="5" customWidth="1"/>
    <col min="7433" max="7433" width="20.140625" style="5" customWidth="1"/>
    <col min="7434" max="7434" width="13.28125" style="5" customWidth="1"/>
    <col min="7435" max="7435" width="9.140625" style="5" customWidth="1"/>
    <col min="7436" max="7444" width="9.140625" style="5" hidden="1" customWidth="1"/>
    <col min="7445" max="7445" width="10.57421875" style="5" customWidth="1"/>
    <col min="7446" max="7446" width="14.00390625" style="5" customWidth="1"/>
    <col min="7447" max="7447" width="10.57421875" style="5" customWidth="1"/>
    <col min="7448" max="7448" width="12.8515625" style="5" customWidth="1"/>
    <col min="7449" max="7449" width="9.421875" style="5" customWidth="1"/>
    <col min="7450" max="7450" width="12.8515625" style="5" customWidth="1"/>
    <col min="7451" max="7451" width="14.00390625" style="5" customWidth="1"/>
    <col min="7452" max="7452" width="9.421875" style="5" customWidth="1"/>
    <col min="7453" max="7453" width="12.8515625" style="5" customWidth="1"/>
    <col min="7454" max="7454" width="14.00390625" style="5" customWidth="1"/>
    <col min="7455" max="7466" width="9.140625" style="5" customWidth="1"/>
    <col min="7467" max="7488" width="9.140625" style="5" hidden="1" customWidth="1"/>
    <col min="7489" max="7679" width="9.140625" style="5" customWidth="1"/>
    <col min="7680" max="7680" width="7.140625" style="5" customWidth="1"/>
    <col min="7681" max="7681" width="1.421875" style="5" customWidth="1"/>
    <col min="7682" max="7682" width="3.57421875" style="5" customWidth="1"/>
    <col min="7683" max="7683" width="3.7109375" style="5" customWidth="1"/>
    <col min="7684" max="7684" width="14.7109375" style="5" customWidth="1"/>
    <col min="7685" max="7685" width="64.28125" style="5" customWidth="1"/>
    <col min="7686" max="7686" width="7.421875" style="5" customWidth="1"/>
    <col min="7687" max="7687" width="9.57421875" style="5" customWidth="1"/>
    <col min="7688" max="7688" width="10.8515625" style="5" customWidth="1"/>
    <col min="7689" max="7689" width="20.140625" style="5" customWidth="1"/>
    <col min="7690" max="7690" width="13.28125" style="5" customWidth="1"/>
    <col min="7691" max="7691" width="9.140625" style="5" customWidth="1"/>
    <col min="7692" max="7700" width="9.140625" style="5" hidden="1" customWidth="1"/>
    <col min="7701" max="7701" width="10.57421875" style="5" customWidth="1"/>
    <col min="7702" max="7702" width="14.00390625" style="5" customWidth="1"/>
    <col min="7703" max="7703" width="10.57421875" style="5" customWidth="1"/>
    <col min="7704" max="7704" width="12.8515625" style="5" customWidth="1"/>
    <col min="7705" max="7705" width="9.421875" style="5" customWidth="1"/>
    <col min="7706" max="7706" width="12.8515625" style="5" customWidth="1"/>
    <col min="7707" max="7707" width="14.00390625" style="5" customWidth="1"/>
    <col min="7708" max="7708" width="9.421875" style="5" customWidth="1"/>
    <col min="7709" max="7709" width="12.8515625" style="5" customWidth="1"/>
    <col min="7710" max="7710" width="14.00390625" style="5" customWidth="1"/>
    <col min="7711" max="7722" width="9.140625" style="5" customWidth="1"/>
    <col min="7723" max="7744" width="9.140625" style="5" hidden="1" customWidth="1"/>
    <col min="7745" max="7935" width="9.140625" style="5" customWidth="1"/>
    <col min="7936" max="7936" width="7.140625" style="5" customWidth="1"/>
    <col min="7937" max="7937" width="1.421875" style="5" customWidth="1"/>
    <col min="7938" max="7938" width="3.57421875" style="5" customWidth="1"/>
    <col min="7939" max="7939" width="3.7109375" style="5" customWidth="1"/>
    <col min="7940" max="7940" width="14.7109375" style="5" customWidth="1"/>
    <col min="7941" max="7941" width="64.28125" style="5" customWidth="1"/>
    <col min="7942" max="7942" width="7.421875" style="5" customWidth="1"/>
    <col min="7943" max="7943" width="9.57421875" style="5" customWidth="1"/>
    <col min="7944" max="7944" width="10.8515625" style="5" customWidth="1"/>
    <col min="7945" max="7945" width="20.140625" style="5" customWidth="1"/>
    <col min="7946" max="7946" width="13.28125" style="5" customWidth="1"/>
    <col min="7947" max="7947" width="9.140625" style="5" customWidth="1"/>
    <col min="7948" max="7956" width="9.140625" style="5" hidden="1" customWidth="1"/>
    <col min="7957" max="7957" width="10.57421875" style="5" customWidth="1"/>
    <col min="7958" max="7958" width="14.00390625" style="5" customWidth="1"/>
    <col min="7959" max="7959" width="10.57421875" style="5" customWidth="1"/>
    <col min="7960" max="7960" width="12.8515625" style="5" customWidth="1"/>
    <col min="7961" max="7961" width="9.421875" style="5" customWidth="1"/>
    <col min="7962" max="7962" width="12.8515625" style="5" customWidth="1"/>
    <col min="7963" max="7963" width="14.00390625" style="5" customWidth="1"/>
    <col min="7964" max="7964" width="9.421875" style="5" customWidth="1"/>
    <col min="7965" max="7965" width="12.8515625" style="5" customWidth="1"/>
    <col min="7966" max="7966" width="14.00390625" style="5" customWidth="1"/>
    <col min="7967" max="7978" width="9.140625" style="5" customWidth="1"/>
    <col min="7979" max="8000" width="9.140625" style="5" hidden="1" customWidth="1"/>
    <col min="8001" max="8191" width="9.140625" style="5" customWidth="1"/>
    <col min="8192" max="8192" width="7.140625" style="5" customWidth="1"/>
    <col min="8193" max="8193" width="1.421875" style="5" customWidth="1"/>
    <col min="8194" max="8194" width="3.57421875" style="5" customWidth="1"/>
    <col min="8195" max="8195" width="3.7109375" style="5" customWidth="1"/>
    <col min="8196" max="8196" width="14.7109375" style="5" customWidth="1"/>
    <col min="8197" max="8197" width="64.28125" style="5" customWidth="1"/>
    <col min="8198" max="8198" width="7.421875" style="5" customWidth="1"/>
    <col min="8199" max="8199" width="9.57421875" style="5" customWidth="1"/>
    <col min="8200" max="8200" width="10.8515625" style="5" customWidth="1"/>
    <col min="8201" max="8201" width="20.140625" style="5" customWidth="1"/>
    <col min="8202" max="8202" width="13.28125" style="5" customWidth="1"/>
    <col min="8203" max="8203" width="9.140625" style="5" customWidth="1"/>
    <col min="8204" max="8212" width="9.140625" style="5" hidden="1" customWidth="1"/>
    <col min="8213" max="8213" width="10.57421875" style="5" customWidth="1"/>
    <col min="8214" max="8214" width="14.00390625" style="5" customWidth="1"/>
    <col min="8215" max="8215" width="10.57421875" style="5" customWidth="1"/>
    <col min="8216" max="8216" width="12.8515625" style="5" customWidth="1"/>
    <col min="8217" max="8217" width="9.421875" style="5" customWidth="1"/>
    <col min="8218" max="8218" width="12.8515625" style="5" customWidth="1"/>
    <col min="8219" max="8219" width="14.00390625" style="5" customWidth="1"/>
    <col min="8220" max="8220" width="9.421875" style="5" customWidth="1"/>
    <col min="8221" max="8221" width="12.8515625" style="5" customWidth="1"/>
    <col min="8222" max="8222" width="14.00390625" style="5" customWidth="1"/>
    <col min="8223" max="8234" width="9.140625" style="5" customWidth="1"/>
    <col min="8235" max="8256" width="9.140625" style="5" hidden="1" customWidth="1"/>
    <col min="8257" max="8447" width="9.140625" style="5" customWidth="1"/>
    <col min="8448" max="8448" width="7.140625" style="5" customWidth="1"/>
    <col min="8449" max="8449" width="1.421875" style="5" customWidth="1"/>
    <col min="8450" max="8450" width="3.57421875" style="5" customWidth="1"/>
    <col min="8451" max="8451" width="3.7109375" style="5" customWidth="1"/>
    <col min="8452" max="8452" width="14.7109375" style="5" customWidth="1"/>
    <col min="8453" max="8453" width="64.28125" style="5" customWidth="1"/>
    <col min="8454" max="8454" width="7.421875" style="5" customWidth="1"/>
    <col min="8455" max="8455" width="9.57421875" style="5" customWidth="1"/>
    <col min="8456" max="8456" width="10.8515625" style="5" customWidth="1"/>
    <col min="8457" max="8457" width="20.140625" style="5" customWidth="1"/>
    <col min="8458" max="8458" width="13.28125" style="5" customWidth="1"/>
    <col min="8459" max="8459" width="9.140625" style="5" customWidth="1"/>
    <col min="8460" max="8468" width="9.140625" style="5" hidden="1" customWidth="1"/>
    <col min="8469" max="8469" width="10.57421875" style="5" customWidth="1"/>
    <col min="8470" max="8470" width="14.00390625" style="5" customWidth="1"/>
    <col min="8471" max="8471" width="10.57421875" style="5" customWidth="1"/>
    <col min="8472" max="8472" width="12.8515625" style="5" customWidth="1"/>
    <col min="8473" max="8473" width="9.421875" style="5" customWidth="1"/>
    <col min="8474" max="8474" width="12.8515625" style="5" customWidth="1"/>
    <col min="8475" max="8475" width="14.00390625" style="5" customWidth="1"/>
    <col min="8476" max="8476" width="9.421875" style="5" customWidth="1"/>
    <col min="8477" max="8477" width="12.8515625" style="5" customWidth="1"/>
    <col min="8478" max="8478" width="14.00390625" style="5" customWidth="1"/>
    <col min="8479" max="8490" width="9.140625" style="5" customWidth="1"/>
    <col min="8491" max="8512" width="9.140625" style="5" hidden="1" customWidth="1"/>
    <col min="8513" max="8703" width="9.140625" style="5" customWidth="1"/>
    <col min="8704" max="8704" width="7.140625" style="5" customWidth="1"/>
    <col min="8705" max="8705" width="1.421875" style="5" customWidth="1"/>
    <col min="8706" max="8706" width="3.57421875" style="5" customWidth="1"/>
    <col min="8707" max="8707" width="3.7109375" style="5" customWidth="1"/>
    <col min="8708" max="8708" width="14.7109375" style="5" customWidth="1"/>
    <col min="8709" max="8709" width="64.28125" style="5" customWidth="1"/>
    <col min="8710" max="8710" width="7.421875" style="5" customWidth="1"/>
    <col min="8711" max="8711" width="9.57421875" style="5" customWidth="1"/>
    <col min="8712" max="8712" width="10.8515625" style="5" customWidth="1"/>
    <col min="8713" max="8713" width="20.140625" style="5" customWidth="1"/>
    <col min="8714" max="8714" width="13.28125" style="5" customWidth="1"/>
    <col min="8715" max="8715" width="9.140625" style="5" customWidth="1"/>
    <col min="8716" max="8724" width="9.140625" style="5" hidden="1" customWidth="1"/>
    <col min="8725" max="8725" width="10.57421875" style="5" customWidth="1"/>
    <col min="8726" max="8726" width="14.00390625" style="5" customWidth="1"/>
    <col min="8727" max="8727" width="10.57421875" style="5" customWidth="1"/>
    <col min="8728" max="8728" width="12.8515625" style="5" customWidth="1"/>
    <col min="8729" max="8729" width="9.421875" style="5" customWidth="1"/>
    <col min="8730" max="8730" width="12.8515625" style="5" customWidth="1"/>
    <col min="8731" max="8731" width="14.00390625" style="5" customWidth="1"/>
    <col min="8732" max="8732" width="9.421875" style="5" customWidth="1"/>
    <col min="8733" max="8733" width="12.8515625" style="5" customWidth="1"/>
    <col min="8734" max="8734" width="14.00390625" style="5" customWidth="1"/>
    <col min="8735" max="8746" width="9.140625" style="5" customWidth="1"/>
    <col min="8747" max="8768" width="9.140625" style="5" hidden="1" customWidth="1"/>
    <col min="8769" max="8959" width="9.140625" style="5" customWidth="1"/>
    <col min="8960" max="8960" width="7.140625" style="5" customWidth="1"/>
    <col min="8961" max="8961" width="1.421875" style="5" customWidth="1"/>
    <col min="8962" max="8962" width="3.57421875" style="5" customWidth="1"/>
    <col min="8963" max="8963" width="3.7109375" style="5" customWidth="1"/>
    <col min="8964" max="8964" width="14.7109375" style="5" customWidth="1"/>
    <col min="8965" max="8965" width="64.28125" style="5" customWidth="1"/>
    <col min="8966" max="8966" width="7.421875" style="5" customWidth="1"/>
    <col min="8967" max="8967" width="9.57421875" style="5" customWidth="1"/>
    <col min="8968" max="8968" width="10.8515625" style="5" customWidth="1"/>
    <col min="8969" max="8969" width="20.140625" style="5" customWidth="1"/>
    <col min="8970" max="8970" width="13.28125" style="5" customWidth="1"/>
    <col min="8971" max="8971" width="9.140625" style="5" customWidth="1"/>
    <col min="8972" max="8980" width="9.140625" style="5" hidden="1" customWidth="1"/>
    <col min="8981" max="8981" width="10.57421875" style="5" customWidth="1"/>
    <col min="8982" max="8982" width="14.00390625" style="5" customWidth="1"/>
    <col min="8983" max="8983" width="10.57421875" style="5" customWidth="1"/>
    <col min="8984" max="8984" width="12.8515625" style="5" customWidth="1"/>
    <col min="8985" max="8985" width="9.421875" style="5" customWidth="1"/>
    <col min="8986" max="8986" width="12.8515625" style="5" customWidth="1"/>
    <col min="8987" max="8987" width="14.00390625" style="5" customWidth="1"/>
    <col min="8988" max="8988" width="9.421875" style="5" customWidth="1"/>
    <col min="8989" max="8989" width="12.8515625" style="5" customWidth="1"/>
    <col min="8990" max="8990" width="14.00390625" style="5" customWidth="1"/>
    <col min="8991" max="9002" width="9.140625" style="5" customWidth="1"/>
    <col min="9003" max="9024" width="9.140625" style="5" hidden="1" customWidth="1"/>
    <col min="9025" max="9215" width="9.140625" style="5" customWidth="1"/>
    <col min="9216" max="9216" width="7.140625" style="5" customWidth="1"/>
    <col min="9217" max="9217" width="1.421875" style="5" customWidth="1"/>
    <col min="9218" max="9218" width="3.57421875" style="5" customWidth="1"/>
    <col min="9219" max="9219" width="3.7109375" style="5" customWidth="1"/>
    <col min="9220" max="9220" width="14.7109375" style="5" customWidth="1"/>
    <col min="9221" max="9221" width="64.28125" style="5" customWidth="1"/>
    <col min="9222" max="9222" width="7.421875" style="5" customWidth="1"/>
    <col min="9223" max="9223" width="9.57421875" style="5" customWidth="1"/>
    <col min="9224" max="9224" width="10.8515625" style="5" customWidth="1"/>
    <col min="9225" max="9225" width="20.140625" style="5" customWidth="1"/>
    <col min="9226" max="9226" width="13.28125" style="5" customWidth="1"/>
    <col min="9227" max="9227" width="9.140625" style="5" customWidth="1"/>
    <col min="9228" max="9236" width="9.140625" style="5" hidden="1" customWidth="1"/>
    <col min="9237" max="9237" width="10.57421875" style="5" customWidth="1"/>
    <col min="9238" max="9238" width="14.00390625" style="5" customWidth="1"/>
    <col min="9239" max="9239" width="10.57421875" style="5" customWidth="1"/>
    <col min="9240" max="9240" width="12.8515625" style="5" customWidth="1"/>
    <col min="9241" max="9241" width="9.421875" style="5" customWidth="1"/>
    <col min="9242" max="9242" width="12.8515625" style="5" customWidth="1"/>
    <col min="9243" max="9243" width="14.00390625" style="5" customWidth="1"/>
    <col min="9244" max="9244" width="9.421875" style="5" customWidth="1"/>
    <col min="9245" max="9245" width="12.8515625" style="5" customWidth="1"/>
    <col min="9246" max="9246" width="14.00390625" style="5" customWidth="1"/>
    <col min="9247" max="9258" width="9.140625" style="5" customWidth="1"/>
    <col min="9259" max="9280" width="9.140625" style="5" hidden="1" customWidth="1"/>
    <col min="9281" max="9471" width="9.140625" style="5" customWidth="1"/>
    <col min="9472" max="9472" width="7.140625" style="5" customWidth="1"/>
    <col min="9473" max="9473" width="1.421875" style="5" customWidth="1"/>
    <col min="9474" max="9474" width="3.57421875" style="5" customWidth="1"/>
    <col min="9475" max="9475" width="3.7109375" style="5" customWidth="1"/>
    <col min="9476" max="9476" width="14.7109375" style="5" customWidth="1"/>
    <col min="9477" max="9477" width="64.28125" style="5" customWidth="1"/>
    <col min="9478" max="9478" width="7.421875" style="5" customWidth="1"/>
    <col min="9479" max="9479" width="9.57421875" style="5" customWidth="1"/>
    <col min="9480" max="9480" width="10.8515625" style="5" customWidth="1"/>
    <col min="9481" max="9481" width="20.140625" style="5" customWidth="1"/>
    <col min="9482" max="9482" width="13.28125" style="5" customWidth="1"/>
    <col min="9483" max="9483" width="9.140625" style="5" customWidth="1"/>
    <col min="9484" max="9492" width="9.140625" style="5" hidden="1" customWidth="1"/>
    <col min="9493" max="9493" width="10.57421875" style="5" customWidth="1"/>
    <col min="9494" max="9494" width="14.00390625" style="5" customWidth="1"/>
    <col min="9495" max="9495" width="10.57421875" style="5" customWidth="1"/>
    <col min="9496" max="9496" width="12.8515625" style="5" customWidth="1"/>
    <col min="9497" max="9497" width="9.421875" style="5" customWidth="1"/>
    <col min="9498" max="9498" width="12.8515625" style="5" customWidth="1"/>
    <col min="9499" max="9499" width="14.00390625" style="5" customWidth="1"/>
    <col min="9500" max="9500" width="9.421875" style="5" customWidth="1"/>
    <col min="9501" max="9501" width="12.8515625" style="5" customWidth="1"/>
    <col min="9502" max="9502" width="14.00390625" style="5" customWidth="1"/>
    <col min="9503" max="9514" width="9.140625" style="5" customWidth="1"/>
    <col min="9515" max="9536" width="9.140625" style="5" hidden="1" customWidth="1"/>
    <col min="9537" max="9727" width="9.140625" style="5" customWidth="1"/>
    <col min="9728" max="9728" width="7.140625" style="5" customWidth="1"/>
    <col min="9729" max="9729" width="1.421875" style="5" customWidth="1"/>
    <col min="9730" max="9730" width="3.57421875" style="5" customWidth="1"/>
    <col min="9731" max="9731" width="3.7109375" style="5" customWidth="1"/>
    <col min="9732" max="9732" width="14.7109375" style="5" customWidth="1"/>
    <col min="9733" max="9733" width="64.28125" style="5" customWidth="1"/>
    <col min="9734" max="9734" width="7.421875" style="5" customWidth="1"/>
    <col min="9735" max="9735" width="9.57421875" style="5" customWidth="1"/>
    <col min="9736" max="9736" width="10.8515625" style="5" customWidth="1"/>
    <col min="9737" max="9737" width="20.140625" style="5" customWidth="1"/>
    <col min="9738" max="9738" width="13.28125" style="5" customWidth="1"/>
    <col min="9739" max="9739" width="9.140625" style="5" customWidth="1"/>
    <col min="9740" max="9748" width="9.140625" style="5" hidden="1" customWidth="1"/>
    <col min="9749" max="9749" width="10.57421875" style="5" customWidth="1"/>
    <col min="9750" max="9750" width="14.00390625" style="5" customWidth="1"/>
    <col min="9751" max="9751" width="10.57421875" style="5" customWidth="1"/>
    <col min="9752" max="9752" width="12.8515625" style="5" customWidth="1"/>
    <col min="9753" max="9753" width="9.421875" style="5" customWidth="1"/>
    <col min="9754" max="9754" width="12.8515625" style="5" customWidth="1"/>
    <col min="9755" max="9755" width="14.00390625" style="5" customWidth="1"/>
    <col min="9756" max="9756" width="9.421875" style="5" customWidth="1"/>
    <col min="9757" max="9757" width="12.8515625" style="5" customWidth="1"/>
    <col min="9758" max="9758" width="14.00390625" style="5" customWidth="1"/>
    <col min="9759" max="9770" width="9.140625" style="5" customWidth="1"/>
    <col min="9771" max="9792" width="9.140625" style="5" hidden="1" customWidth="1"/>
    <col min="9793" max="9983" width="9.140625" style="5" customWidth="1"/>
    <col min="9984" max="9984" width="7.140625" style="5" customWidth="1"/>
    <col min="9985" max="9985" width="1.421875" style="5" customWidth="1"/>
    <col min="9986" max="9986" width="3.57421875" style="5" customWidth="1"/>
    <col min="9987" max="9987" width="3.7109375" style="5" customWidth="1"/>
    <col min="9988" max="9988" width="14.7109375" style="5" customWidth="1"/>
    <col min="9989" max="9989" width="64.28125" style="5" customWidth="1"/>
    <col min="9990" max="9990" width="7.421875" style="5" customWidth="1"/>
    <col min="9991" max="9991" width="9.57421875" style="5" customWidth="1"/>
    <col min="9992" max="9992" width="10.8515625" style="5" customWidth="1"/>
    <col min="9993" max="9993" width="20.140625" style="5" customWidth="1"/>
    <col min="9994" max="9994" width="13.28125" style="5" customWidth="1"/>
    <col min="9995" max="9995" width="9.140625" style="5" customWidth="1"/>
    <col min="9996" max="10004" width="9.140625" style="5" hidden="1" customWidth="1"/>
    <col min="10005" max="10005" width="10.57421875" style="5" customWidth="1"/>
    <col min="10006" max="10006" width="14.00390625" style="5" customWidth="1"/>
    <col min="10007" max="10007" width="10.57421875" style="5" customWidth="1"/>
    <col min="10008" max="10008" width="12.8515625" style="5" customWidth="1"/>
    <col min="10009" max="10009" width="9.421875" style="5" customWidth="1"/>
    <col min="10010" max="10010" width="12.8515625" style="5" customWidth="1"/>
    <col min="10011" max="10011" width="14.00390625" style="5" customWidth="1"/>
    <col min="10012" max="10012" width="9.421875" style="5" customWidth="1"/>
    <col min="10013" max="10013" width="12.8515625" style="5" customWidth="1"/>
    <col min="10014" max="10014" width="14.00390625" style="5" customWidth="1"/>
    <col min="10015" max="10026" width="9.140625" style="5" customWidth="1"/>
    <col min="10027" max="10048" width="9.140625" style="5" hidden="1" customWidth="1"/>
    <col min="10049" max="10239" width="9.140625" style="5" customWidth="1"/>
    <col min="10240" max="10240" width="7.140625" style="5" customWidth="1"/>
    <col min="10241" max="10241" width="1.421875" style="5" customWidth="1"/>
    <col min="10242" max="10242" width="3.57421875" style="5" customWidth="1"/>
    <col min="10243" max="10243" width="3.7109375" style="5" customWidth="1"/>
    <col min="10244" max="10244" width="14.7109375" style="5" customWidth="1"/>
    <col min="10245" max="10245" width="64.28125" style="5" customWidth="1"/>
    <col min="10246" max="10246" width="7.421875" style="5" customWidth="1"/>
    <col min="10247" max="10247" width="9.57421875" style="5" customWidth="1"/>
    <col min="10248" max="10248" width="10.8515625" style="5" customWidth="1"/>
    <col min="10249" max="10249" width="20.140625" style="5" customWidth="1"/>
    <col min="10250" max="10250" width="13.28125" style="5" customWidth="1"/>
    <col min="10251" max="10251" width="9.140625" style="5" customWidth="1"/>
    <col min="10252" max="10260" width="9.140625" style="5" hidden="1" customWidth="1"/>
    <col min="10261" max="10261" width="10.57421875" style="5" customWidth="1"/>
    <col min="10262" max="10262" width="14.00390625" style="5" customWidth="1"/>
    <col min="10263" max="10263" width="10.57421875" style="5" customWidth="1"/>
    <col min="10264" max="10264" width="12.8515625" style="5" customWidth="1"/>
    <col min="10265" max="10265" width="9.421875" style="5" customWidth="1"/>
    <col min="10266" max="10266" width="12.8515625" style="5" customWidth="1"/>
    <col min="10267" max="10267" width="14.00390625" style="5" customWidth="1"/>
    <col min="10268" max="10268" width="9.421875" style="5" customWidth="1"/>
    <col min="10269" max="10269" width="12.8515625" style="5" customWidth="1"/>
    <col min="10270" max="10270" width="14.00390625" style="5" customWidth="1"/>
    <col min="10271" max="10282" width="9.140625" style="5" customWidth="1"/>
    <col min="10283" max="10304" width="9.140625" style="5" hidden="1" customWidth="1"/>
    <col min="10305" max="10495" width="9.140625" style="5" customWidth="1"/>
    <col min="10496" max="10496" width="7.140625" style="5" customWidth="1"/>
    <col min="10497" max="10497" width="1.421875" style="5" customWidth="1"/>
    <col min="10498" max="10498" width="3.57421875" style="5" customWidth="1"/>
    <col min="10499" max="10499" width="3.7109375" style="5" customWidth="1"/>
    <col min="10500" max="10500" width="14.7109375" style="5" customWidth="1"/>
    <col min="10501" max="10501" width="64.28125" style="5" customWidth="1"/>
    <col min="10502" max="10502" width="7.421875" style="5" customWidth="1"/>
    <col min="10503" max="10503" width="9.57421875" style="5" customWidth="1"/>
    <col min="10504" max="10504" width="10.8515625" style="5" customWidth="1"/>
    <col min="10505" max="10505" width="20.140625" style="5" customWidth="1"/>
    <col min="10506" max="10506" width="13.28125" style="5" customWidth="1"/>
    <col min="10507" max="10507" width="9.140625" style="5" customWidth="1"/>
    <col min="10508" max="10516" width="9.140625" style="5" hidden="1" customWidth="1"/>
    <col min="10517" max="10517" width="10.57421875" style="5" customWidth="1"/>
    <col min="10518" max="10518" width="14.00390625" style="5" customWidth="1"/>
    <col min="10519" max="10519" width="10.57421875" style="5" customWidth="1"/>
    <col min="10520" max="10520" width="12.8515625" style="5" customWidth="1"/>
    <col min="10521" max="10521" width="9.421875" style="5" customWidth="1"/>
    <col min="10522" max="10522" width="12.8515625" style="5" customWidth="1"/>
    <col min="10523" max="10523" width="14.00390625" style="5" customWidth="1"/>
    <col min="10524" max="10524" width="9.421875" style="5" customWidth="1"/>
    <col min="10525" max="10525" width="12.8515625" style="5" customWidth="1"/>
    <col min="10526" max="10526" width="14.00390625" style="5" customWidth="1"/>
    <col min="10527" max="10538" width="9.140625" style="5" customWidth="1"/>
    <col min="10539" max="10560" width="9.140625" style="5" hidden="1" customWidth="1"/>
    <col min="10561" max="10751" width="9.140625" style="5" customWidth="1"/>
    <col min="10752" max="10752" width="7.140625" style="5" customWidth="1"/>
    <col min="10753" max="10753" width="1.421875" style="5" customWidth="1"/>
    <col min="10754" max="10754" width="3.57421875" style="5" customWidth="1"/>
    <col min="10755" max="10755" width="3.7109375" style="5" customWidth="1"/>
    <col min="10756" max="10756" width="14.7109375" style="5" customWidth="1"/>
    <col min="10757" max="10757" width="64.28125" style="5" customWidth="1"/>
    <col min="10758" max="10758" width="7.421875" style="5" customWidth="1"/>
    <col min="10759" max="10759" width="9.57421875" style="5" customWidth="1"/>
    <col min="10760" max="10760" width="10.8515625" style="5" customWidth="1"/>
    <col min="10761" max="10761" width="20.140625" style="5" customWidth="1"/>
    <col min="10762" max="10762" width="13.28125" style="5" customWidth="1"/>
    <col min="10763" max="10763" width="9.140625" style="5" customWidth="1"/>
    <col min="10764" max="10772" width="9.140625" style="5" hidden="1" customWidth="1"/>
    <col min="10773" max="10773" width="10.57421875" style="5" customWidth="1"/>
    <col min="10774" max="10774" width="14.00390625" style="5" customWidth="1"/>
    <col min="10775" max="10775" width="10.57421875" style="5" customWidth="1"/>
    <col min="10776" max="10776" width="12.8515625" style="5" customWidth="1"/>
    <col min="10777" max="10777" width="9.421875" style="5" customWidth="1"/>
    <col min="10778" max="10778" width="12.8515625" style="5" customWidth="1"/>
    <col min="10779" max="10779" width="14.00390625" style="5" customWidth="1"/>
    <col min="10780" max="10780" width="9.421875" style="5" customWidth="1"/>
    <col min="10781" max="10781" width="12.8515625" style="5" customWidth="1"/>
    <col min="10782" max="10782" width="14.00390625" style="5" customWidth="1"/>
    <col min="10783" max="10794" width="9.140625" style="5" customWidth="1"/>
    <col min="10795" max="10816" width="9.140625" style="5" hidden="1" customWidth="1"/>
    <col min="10817" max="11007" width="9.140625" style="5" customWidth="1"/>
    <col min="11008" max="11008" width="7.140625" style="5" customWidth="1"/>
    <col min="11009" max="11009" width="1.421875" style="5" customWidth="1"/>
    <col min="11010" max="11010" width="3.57421875" style="5" customWidth="1"/>
    <col min="11011" max="11011" width="3.7109375" style="5" customWidth="1"/>
    <col min="11012" max="11012" width="14.7109375" style="5" customWidth="1"/>
    <col min="11013" max="11013" width="64.28125" style="5" customWidth="1"/>
    <col min="11014" max="11014" width="7.421875" style="5" customWidth="1"/>
    <col min="11015" max="11015" width="9.57421875" style="5" customWidth="1"/>
    <col min="11016" max="11016" width="10.8515625" style="5" customWidth="1"/>
    <col min="11017" max="11017" width="20.140625" style="5" customWidth="1"/>
    <col min="11018" max="11018" width="13.28125" style="5" customWidth="1"/>
    <col min="11019" max="11019" width="9.140625" style="5" customWidth="1"/>
    <col min="11020" max="11028" width="9.140625" style="5" hidden="1" customWidth="1"/>
    <col min="11029" max="11029" width="10.57421875" style="5" customWidth="1"/>
    <col min="11030" max="11030" width="14.00390625" style="5" customWidth="1"/>
    <col min="11031" max="11031" width="10.57421875" style="5" customWidth="1"/>
    <col min="11032" max="11032" width="12.8515625" style="5" customWidth="1"/>
    <col min="11033" max="11033" width="9.421875" style="5" customWidth="1"/>
    <col min="11034" max="11034" width="12.8515625" style="5" customWidth="1"/>
    <col min="11035" max="11035" width="14.00390625" style="5" customWidth="1"/>
    <col min="11036" max="11036" width="9.421875" style="5" customWidth="1"/>
    <col min="11037" max="11037" width="12.8515625" style="5" customWidth="1"/>
    <col min="11038" max="11038" width="14.00390625" style="5" customWidth="1"/>
    <col min="11039" max="11050" width="9.140625" style="5" customWidth="1"/>
    <col min="11051" max="11072" width="9.140625" style="5" hidden="1" customWidth="1"/>
    <col min="11073" max="11263" width="9.140625" style="5" customWidth="1"/>
    <col min="11264" max="11264" width="7.140625" style="5" customWidth="1"/>
    <col min="11265" max="11265" width="1.421875" style="5" customWidth="1"/>
    <col min="11266" max="11266" width="3.57421875" style="5" customWidth="1"/>
    <col min="11267" max="11267" width="3.7109375" style="5" customWidth="1"/>
    <col min="11268" max="11268" width="14.7109375" style="5" customWidth="1"/>
    <col min="11269" max="11269" width="64.28125" style="5" customWidth="1"/>
    <col min="11270" max="11270" width="7.421875" style="5" customWidth="1"/>
    <col min="11271" max="11271" width="9.57421875" style="5" customWidth="1"/>
    <col min="11272" max="11272" width="10.8515625" style="5" customWidth="1"/>
    <col min="11273" max="11273" width="20.140625" style="5" customWidth="1"/>
    <col min="11274" max="11274" width="13.28125" style="5" customWidth="1"/>
    <col min="11275" max="11275" width="9.140625" style="5" customWidth="1"/>
    <col min="11276" max="11284" width="9.140625" style="5" hidden="1" customWidth="1"/>
    <col min="11285" max="11285" width="10.57421875" style="5" customWidth="1"/>
    <col min="11286" max="11286" width="14.00390625" style="5" customWidth="1"/>
    <col min="11287" max="11287" width="10.57421875" style="5" customWidth="1"/>
    <col min="11288" max="11288" width="12.8515625" style="5" customWidth="1"/>
    <col min="11289" max="11289" width="9.421875" style="5" customWidth="1"/>
    <col min="11290" max="11290" width="12.8515625" style="5" customWidth="1"/>
    <col min="11291" max="11291" width="14.00390625" style="5" customWidth="1"/>
    <col min="11292" max="11292" width="9.421875" style="5" customWidth="1"/>
    <col min="11293" max="11293" width="12.8515625" style="5" customWidth="1"/>
    <col min="11294" max="11294" width="14.00390625" style="5" customWidth="1"/>
    <col min="11295" max="11306" width="9.140625" style="5" customWidth="1"/>
    <col min="11307" max="11328" width="9.140625" style="5" hidden="1" customWidth="1"/>
    <col min="11329" max="11519" width="9.140625" style="5" customWidth="1"/>
    <col min="11520" max="11520" width="7.140625" style="5" customWidth="1"/>
    <col min="11521" max="11521" width="1.421875" style="5" customWidth="1"/>
    <col min="11522" max="11522" width="3.57421875" style="5" customWidth="1"/>
    <col min="11523" max="11523" width="3.7109375" style="5" customWidth="1"/>
    <col min="11524" max="11524" width="14.7109375" style="5" customWidth="1"/>
    <col min="11525" max="11525" width="64.28125" style="5" customWidth="1"/>
    <col min="11526" max="11526" width="7.421875" style="5" customWidth="1"/>
    <col min="11527" max="11527" width="9.57421875" style="5" customWidth="1"/>
    <col min="11528" max="11528" width="10.8515625" style="5" customWidth="1"/>
    <col min="11529" max="11529" width="20.140625" style="5" customWidth="1"/>
    <col min="11530" max="11530" width="13.28125" style="5" customWidth="1"/>
    <col min="11531" max="11531" width="9.140625" style="5" customWidth="1"/>
    <col min="11532" max="11540" width="9.140625" style="5" hidden="1" customWidth="1"/>
    <col min="11541" max="11541" width="10.57421875" style="5" customWidth="1"/>
    <col min="11542" max="11542" width="14.00390625" style="5" customWidth="1"/>
    <col min="11543" max="11543" width="10.57421875" style="5" customWidth="1"/>
    <col min="11544" max="11544" width="12.8515625" style="5" customWidth="1"/>
    <col min="11545" max="11545" width="9.421875" style="5" customWidth="1"/>
    <col min="11546" max="11546" width="12.8515625" style="5" customWidth="1"/>
    <col min="11547" max="11547" width="14.00390625" style="5" customWidth="1"/>
    <col min="11548" max="11548" width="9.421875" style="5" customWidth="1"/>
    <col min="11549" max="11549" width="12.8515625" style="5" customWidth="1"/>
    <col min="11550" max="11550" width="14.00390625" style="5" customWidth="1"/>
    <col min="11551" max="11562" width="9.140625" style="5" customWidth="1"/>
    <col min="11563" max="11584" width="9.140625" style="5" hidden="1" customWidth="1"/>
    <col min="11585" max="11775" width="9.140625" style="5" customWidth="1"/>
    <col min="11776" max="11776" width="7.140625" style="5" customWidth="1"/>
    <col min="11777" max="11777" width="1.421875" style="5" customWidth="1"/>
    <col min="11778" max="11778" width="3.57421875" style="5" customWidth="1"/>
    <col min="11779" max="11779" width="3.7109375" style="5" customWidth="1"/>
    <col min="11780" max="11780" width="14.7109375" style="5" customWidth="1"/>
    <col min="11781" max="11781" width="64.28125" style="5" customWidth="1"/>
    <col min="11782" max="11782" width="7.421875" style="5" customWidth="1"/>
    <col min="11783" max="11783" width="9.57421875" style="5" customWidth="1"/>
    <col min="11784" max="11784" width="10.8515625" style="5" customWidth="1"/>
    <col min="11785" max="11785" width="20.140625" style="5" customWidth="1"/>
    <col min="11786" max="11786" width="13.28125" style="5" customWidth="1"/>
    <col min="11787" max="11787" width="9.140625" style="5" customWidth="1"/>
    <col min="11788" max="11796" width="9.140625" style="5" hidden="1" customWidth="1"/>
    <col min="11797" max="11797" width="10.57421875" style="5" customWidth="1"/>
    <col min="11798" max="11798" width="14.00390625" style="5" customWidth="1"/>
    <col min="11799" max="11799" width="10.57421875" style="5" customWidth="1"/>
    <col min="11800" max="11800" width="12.8515625" style="5" customWidth="1"/>
    <col min="11801" max="11801" width="9.421875" style="5" customWidth="1"/>
    <col min="11802" max="11802" width="12.8515625" style="5" customWidth="1"/>
    <col min="11803" max="11803" width="14.00390625" style="5" customWidth="1"/>
    <col min="11804" max="11804" width="9.421875" style="5" customWidth="1"/>
    <col min="11805" max="11805" width="12.8515625" style="5" customWidth="1"/>
    <col min="11806" max="11806" width="14.00390625" style="5" customWidth="1"/>
    <col min="11807" max="11818" width="9.140625" style="5" customWidth="1"/>
    <col min="11819" max="11840" width="9.140625" style="5" hidden="1" customWidth="1"/>
    <col min="11841" max="12031" width="9.140625" style="5" customWidth="1"/>
    <col min="12032" max="12032" width="7.140625" style="5" customWidth="1"/>
    <col min="12033" max="12033" width="1.421875" style="5" customWidth="1"/>
    <col min="12034" max="12034" width="3.57421875" style="5" customWidth="1"/>
    <col min="12035" max="12035" width="3.7109375" style="5" customWidth="1"/>
    <col min="12036" max="12036" width="14.7109375" style="5" customWidth="1"/>
    <col min="12037" max="12037" width="64.28125" style="5" customWidth="1"/>
    <col min="12038" max="12038" width="7.421875" style="5" customWidth="1"/>
    <col min="12039" max="12039" width="9.57421875" style="5" customWidth="1"/>
    <col min="12040" max="12040" width="10.8515625" style="5" customWidth="1"/>
    <col min="12041" max="12041" width="20.140625" style="5" customWidth="1"/>
    <col min="12042" max="12042" width="13.28125" style="5" customWidth="1"/>
    <col min="12043" max="12043" width="9.140625" style="5" customWidth="1"/>
    <col min="12044" max="12052" width="9.140625" style="5" hidden="1" customWidth="1"/>
    <col min="12053" max="12053" width="10.57421875" style="5" customWidth="1"/>
    <col min="12054" max="12054" width="14.00390625" style="5" customWidth="1"/>
    <col min="12055" max="12055" width="10.57421875" style="5" customWidth="1"/>
    <col min="12056" max="12056" width="12.8515625" style="5" customWidth="1"/>
    <col min="12057" max="12057" width="9.421875" style="5" customWidth="1"/>
    <col min="12058" max="12058" width="12.8515625" style="5" customWidth="1"/>
    <col min="12059" max="12059" width="14.00390625" style="5" customWidth="1"/>
    <col min="12060" max="12060" width="9.421875" style="5" customWidth="1"/>
    <col min="12061" max="12061" width="12.8515625" style="5" customWidth="1"/>
    <col min="12062" max="12062" width="14.00390625" style="5" customWidth="1"/>
    <col min="12063" max="12074" width="9.140625" style="5" customWidth="1"/>
    <col min="12075" max="12096" width="9.140625" style="5" hidden="1" customWidth="1"/>
    <col min="12097" max="12287" width="9.140625" style="5" customWidth="1"/>
    <col min="12288" max="12288" width="7.140625" style="5" customWidth="1"/>
    <col min="12289" max="12289" width="1.421875" style="5" customWidth="1"/>
    <col min="12290" max="12290" width="3.57421875" style="5" customWidth="1"/>
    <col min="12291" max="12291" width="3.7109375" style="5" customWidth="1"/>
    <col min="12292" max="12292" width="14.7109375" style="5" customWidth="1"/>
    <col min="12293" max="12293" width="64.28125" style="5" customWidth="1"/>
    <col min="12294" max="12294" width="7.421875" style="5" customWidth="1"/>
    <col min="12295" max="12295" width="9.57421875" style="5" customWidth="1"/>
    <col min="12296" max="12296" width="10.8515625" style="5" customWidth="1"/>
    <col min="12297" max="12297" width="20.140625" style="5" customWidth="1"/>
    <col min="12298" max="12298" width="13.28125" style="5" customWidth="1"/>
    <col min="12299" max="12299" width="9.140625" style="5" customWidth="1"/>
    <col min="12300" max="12308" width="9.140625" style="5" hidden="1" customWidth="1"/>
    <col min="12309" max="12309" width="10.57421875" style="5" customWidth="1"/>
    <col min="12310" max="12310" width="14.00390625" style="5" customWidth="1"/>
    <col min="12311" max="12311" width="10.57421875" style="5" customWidth="1"/>
    <col min="12312" max="12312" width="12.8515625" style="5" customWidth="1"/>
    <col min="12313" max="12313" width="9.421875" style="5" customWidth="1"/>
    <col min="12314" max="12314" width="12.8515625" style="5" customWidth="1"/>
    <col min="12315" max="12315" width="14.00390625" style="5" customWidth="1"/>
    <col min="12316" max="12316" width="9.421875" style="5" customWidth="1"/>
    <col min="12317" max="12317" width="12.8515625" style="5" customWidth="1"/>
    <col min="12318" max="12318" width="14.00390625" style="5" customWidth="1"/>
    <col min="12319" max="12330" width="9.140625" style="5" customWidth="1"/>
    <col min="12331" max="12352" width="9.140625" style="5" hidden="1" customWidth="1"/>
    <col min="12353" max="12543" width="9.140625" style="5" customWidth="1"/>
    <col min="12544" max="12544" width="7.140625" style="5" customWidth="1"/>
    <col min="12545" max="12545" width="1.421875" style="5" customWidth="1"/>
    <col min="12546" max="12546" width="3.57421875" style="5" customWidth="1"/>
    <col min="12547" max="12547" width="3.7109375" style="5" customWidth="1"/>
    <col min="12548" max="12548" width="14.7109375" style="5" customWidth="1"/>
    <col min="12549" max="12549" width="64.28125" style="5" customWidth="1"/>
    <col min="12550" max="12550" width="7.421875" style="5" customWidth="1"/>
    <col min="12551" max="12551" width="9.57421875" style="5" customWidth="1"/>
    <col min="12552" max="12552" width="10.8515625" style="5" customWidth="1"/>
    <col min="12553" max="12553" width="20.140625" style="5" customWidth="1"/>
    <col min="12554" max="12554" width="13.28125" style="5" customWidth="1"/>
    <col min="12555" max="12555" width="9.140625" style="5" customWidth="1"/>
    <col min="12556" max="12564" width="9.140625" style="5" hidden="1" customWidth="1"/>
    <col min="12565" max="12565" width="10.57421875" style="5" customWidth="1"/>
    <col min="12566" max="12566" width="14.00390625" style="5" customWidth="1"/>
    <col min="12567" max="12567" width="10.57421875" style="5" customWidth="1"/>
    <col min="12568" max="12568" width="12.8515625" style="5" customWidth="1"/>
    <col min="12569" max="12569" width="9.421875" style="5" customWidth="1"/>
    <col min="12570" max="12570" width="12.8515625" style="5" customWidth="1"/>
    <col min="12571" max="12571" width="14.00390625" style="5" customWidth="1"/>
    <col min="12572" max="12572" width="9.421875" style="5" customWidth="1"/>
    <col min="12573" max="12573" width="12.8515625" style="5" customWidth="1"/>
    <col min="12574" max="12574" width="14.00390625" style="5" customWidth="1"/>
    <col min="12575" max="12586" width="9.140625" style="5" customWidth="1"/>
    <col min="12587" max="12608" width="9.140625" style="5" hidden="1" customWidth="1"/>
    <col min="12609" max="12799" width="9.140625" style="5" customWidth="1"/>
    <col min="12800" max="12800" width="7.140625" style="5" customWidth="1"/>
    <col min="12801" max="12801" width="1.421875" style="5" customWidth="1"/>
    <col min="12802" max="12802" width="3.57421875" style="5" customWidth="1"/>
    <col min="12803" max="12803" width="3.7109375" style="5" customWidth="1"/>
    <col min="12804" max="12804" width="14.7109375" style="5" customWidth="1"/>
    <col min="12805" max="12805" width="64.28125" style="5" customWidth="1"/>
    <col min="12806" max="12806" width="7.421875" style="5" customWidth="1"/>
    <col min="12807" max="12807" width="9.57421875" style="5" customWidth="1"/>
    <col min="12808" max="12808" width="10.8515625" style="5" customWidth="1"/>
    <col min="12809" max="12809" width="20.140625" style="5" customWidth="1"/>
    <col min="12810" max="12810" width="13.28125" style="5" customWidth="1"/>
    <col min="12811" max="12811" width="9.140625" style="5" customWidth="1"/>
    <col min="12812" max="12820" width="9.140625" style="5" hidden="1" customWidth="1"/>
    <col min="12821" max="12821" width="10.57421875" style="5" customWidth="1"/>
    <col min="12822" max="12822" width="14.00390625" style="5" customWidth="1"/>
    <col min="12823" max="12823" width="10.57421875" style="5" customWidth="1"/>
    <col min="12824" max="12824" width="12.8515625" style="5" customWidth="1"/>
    <col min="12825" max="12825" width="9.421875" style="5" customWidth="1"/>
    <col min="12826" max="12826" width="12.8515625" style="5" customWidth="1"/>
    <col min="12827" max="12827" width="14.00390625" style="5" customWidth="1"/>
    <col min="12828" max="12828" width="9.421875" style="5" customWidth="1"/>
    <col min="12829" max="12829" width="12.8515625" style="5" customWidth="1"/>
    <col min="12830" max="12830" width="14.00390625" style="5" customWidth="1"/>
    <col min="12831" max="12842" width="9.140625" style="5" customWidth="1"/>
    <col min="12843" max="12864" width="9.140625" style="5" hidden="1" customWidth="1"/>
    <col min="12865" max="13055" width="9.140625" style="5" customWidth="1"/>
    <col min="13056" max="13056" width="7.140625" style="5" customWidth="1"/>
    <col min="13057" max="13057" width="1.421875" style="5" customWidth="1"/>
    <col min="13058" max="13058" width="3.57421875" style="5" customWidth="1"/>
    <col min="13059" max="13059" width="3.7109375" style="5" customWidth="1"/>
    <col min="13060" max="13060" width="14.7109375" style="5" customWidth="1"/>
    <col min="13061" max="13061" width="64.28125" style="5" customWidth="1"/>
    <col min="13062" max="13062" width="7.421875" style="5" customWidth="1"/>
    <col min="13063" max="13063" width="9.57421875" style="5" customWidth="1"/>
    <col min="13064" max="13064" width="10.8515625" style="5" customWidth="1"/>
    <col min="13065" max="13065" width="20.140625" style="5" customWidth="1"/>
    <col min="13066" max="13066" width="13.28125" style="5" customWidth="1"/>
    <col min="13067" max="13067" width="9.140625" style="5" customWidth="1"/>
    <col min="13068" max="13076" width="9.140625" style="5" hidden="1" customWidth="1"/>
    <col min="13077" max="13077" width="10.57421875" style="5" customWidth="1"/>
    <col min="13078" max="13078" width="14.00390625" style="5" customWidth="1"/>
    <col min="13079" max="13079" width="10.57421875" style="5" customWidth="1"/>
    <col min="13080" max="13080" width="12.8515625" style="5" customWidth="1"/>
    <col min="13081" max="13081" width="9.421875" style="5" customWidth="1"/>
    <col min="13082" max="13082" width="12.8515625" style="5" customWidth="1"/>
    <col min="13083" max="13083" width="14.00390625" style="5" customWidth="1"/>
    <col min="13084" max="13084" width="9.421875" style="5" customWidth="1"/>
    <col min="13085" max="13085" width="12.8515625" style="5" customWidth="1"/>
    <col min="13086" max="13086" width="14.00390625" style="5" customWidth="1"/>
    <col min="13087" max="13098" width="9.140625" style="5" customWidth="1"/>
    <col min="13099" max="13120" width="9.140625" style="5" hidden="1" customWidth="1"/>
    <col min="13121" max="13311" width="9.140625" style="5" customWidth="1"/>
    <col min="13312" max="13312" width="7.140625" style="5" customWidth="1"/>
    <col min="13313" max="13313" width="1.421875" style="5" customWidth="1"/>
    <col min="13314" max="13314" width="3.57421875" style="5" customWidth="1"/>
    <col min="13315" max="13315" width="3.7109375" style="5" customWidth="1"/>
    <col min="13316" max="13316" width="14.7109375" style="5" customWidth="1"/>
    <col min="13317" max="13317" width="64.28125" style="5" customWidth="1"/>
    <col min="13318" max="13318" width="7.421875" style="5" customWidth="1"/>
    <col min="13319" max="13319" width="9.57421875" style="5" customWidth="1"/>
    <col min="13320" max="13320" width="10.8515625" style="5" customWidth="1"/>
    <col min="13321" max="13321" width="20.140625" style="5" customWidth="1"/>
    <col min="13322" max="13322" width="13.28125" style="5" customWidth="1"/>
    <col min="13323" max="13323" width="9.140625" style="5" customWidth="1"/>
    <col min="13324" max="13332" width="9.140625" style="5" hidden="1" customWidth="1"/>
    <col min="13333" max="13333" width="10.57421875" style="5" customWidth="1"/>
    <col min="13334" max="13334" width="14.00390625" style="5" customWidth="1"/>
    <col min="13335" max="13335" width="10.57421875" style="5" customWidth="1"/>
    <col min="13336" max="13336" width="12.8515625" style="5" customWidth="1"/>
    <col min="13337" max="13337" width="9.421875" style="5" customWidth="1"/>
    <col min="13338" max="13338" width="12.8515625" style="5" customWidth="1"/>
    <col min="13339" max="13339" width="14.00390625" style="5" customWidth="1"/>
    <col min="13340" max="13340" width="9.421875" style="5" customWidth="1"/>
    <col min="13341" max="13341" width="12.8515625" style="5" customWidth="1"/>
    <col min="13342" max="13342" width="14.00390625" style="5" customWidth="1"/>
    <col min="13343" max="13354" width="9.140625" style="5" customWidth="1"/>
    <col min="13355" max="13376" width="9.140625" style="5" hidden="1" customWidth="1"/>
    <col min="13377" max="13567" width="9.140625" style="5" customWidth="1"/>
    <col min="13568" max="13568" width="7.140625" style="5" customWidth="1"/>
    <col min="13569" max="13569" width="1.421875" style="5" customWidth="1"/>
    <col min="13570" max="13570" width="3.57421875" style="5" customWidth="1"/>
    <col min="13571" max="13571" width="3.7109375" style="5" customWidth="1"/>
    <col min="13572" max="13572" width="14.7109375" style="5" customWidth="1"/>
    <col min="13573" max="13573" width="64.28125" style="5" customWidth="1"/>
    <col min="13574" max="13574" width="7.421875" style="5" customWidth="1"/>
    <col min="13575" max="13575" width="9.57421875" style="5" customWidth="1"/>
    <col min="13576" max="13576" width="10.8515625" style="5" customWidth="1"/>
    <col min="13577" max="13577" width="20.140625" style="5" customWidth="1"/>
    <col min="13578" max="13578" width="13.28125" style="5" customWidth="1"/>
    <col min="13579" max="13579" width="9.140625" style="5" customWidth="1"/>
    <col min="13580" max="13588" width="9.140625" style="5" hidden="1" customWidth="1"/>
    <col min="13589" max="13589" width="10.57421875" style="5" customWidth="1"/>
    <col min="13590" max="13590" width="14.00390625" style="5" customWidth="1"/>
    <col min="13591" max="13591" width="10.57421875" style="5" customWidth="1"/>
    <col min="13592" max="13592" width="12.8515625" style="5" customWidth="1"/>
    <col min="13593" max="13593" width="9.421875" style="5" customWidth="1"/>
    <col min="13594" max="13594" width="12.8515625" style="5" customWidth="1"/>
    <col min="13595" max="13595" width="14.00390625" style="5" customWidth="1"/>
    <col min="13596" max="13596" width="9.421875" style="5" customWidth="1"/>
    <col min="13597" max="13597" width="12.8515625" style="5" customWidth="1"/>
    <col min="13598" max="13598" width="14.00390625" style="5" customWidth="1"/>
    <col min="13599" max="13610" width="9.140625" style="5" customWidth="1"/>
    <col min="13611" max="13632" width="9.140625" style="5" hidden="1" customWidth="1"/>
    <col min="13633" max="13823" width="9.140625" style="5" customWidth="1"/>
    <col min="13824" max="13824" width="7.140625" style="5" customWidth="1"/>
    <col min="13825" max="13825" width="1.421875" style="5" customWidth="1"/>
    <col min="13826" max="13826" width="3.57421875" style="5" customWidth="1"/>
    <col min="13827" max="13827" width="3.7109375" style="5" customWidth="1"/>
    <col min="13828" max="13828" width="14.7109375" style="5" customWidth="1"/>
    <col min="13829" max="13829" width="64.28125" style="5" customWidth="1"/>
    <col min="13830" max="13830" width="7.421875" style="5" customWidth="1"/>
    <col min="13831" max="13831" width="9.57421875" style="5" customWidth="1"/>
    <col min="13832" max="13832" width="10.8515625" style="5" customWidth="1"/>
    <col min="13833" max="13833" width="20.140625" style="5" customWidth="1"/>
    <col min="13834" max="13834" width="13.28125" style="5" customWidth="1"/>
    <col min="13835" max="13835" width="9.140625" style="5" customWidth="1"/>
    <col min="13836" max="13844" width="9.140625" style="5" hidden="1" customWidth="1"/>
    <col min="13845" max="13845" width="10.57421875" style="5" customWidth="1"/>
    <col min="13846" max="13846" width="14.00390625" style="5" customWidth="1"/>
    <col min="13847" max="13847" width="10.57421875" style="5" customWidth="1"/>
    <col min="13848" max="13848" width="12.8515625" style="5" customWidth="1"/>
    <col min="13849" max="13849" width="9.421875" style="5" customWidth="1"/>
    <col min="13850" max="13850" width="12.8515625" style="5" customWidth="1"/>
    <col min="13851" max="13851" width="14.00390625" style="5" customWidth="1"/>
    <col min="13852" max="13852" width="9.421875" style="5" customWidth="1"/>
    <col min="13853" max="13853" width="12.8515625" style="5" customWidth="1"/>
    <col min="13854" max="13854" width="14.00390625" style="5" customWidth="1"/>
    <col min="13855" max="13866" width="9.140625" style="5" customWidth="1"/>
    <col min="13867" max="13888" width="9.140625" style="5" hidden="1" customWidth="1"/>
    <col min="13889" max="14079" width="9.140625" style="5" customWidth="1"/>
    <col min="14080" max="14080" width="7.140625" style="5" customWidth="1"/>
    <col min="14081" max="14081" width="1.421875" style="5" customWidth="1"/>
    <col min="14082" max="14082" width="3.57421875" style="5" customWidth="1"/>
    <col min="14083" max="14083" width="3.7109375" style="5" customWidth="1"/>
    <col min="14084" max="14084" width="14.7109375" style="5" customWidth="1"/>
    <col min="14085" max="14085" width="64.28125" style="5" customWidth="1"/>
    <col min="14086" max="14086" width="7.421875" style="5" customWidth="1"/>
    <col min="14087" max="14087" width="9.57421875" style="5" customWidth="1"/>
    <col min="14088" max="14088" width="10.8515625" style="5" customWidth="1"/>
    <col min="14089" max="14089" width="20.140625" style="5" customWidth="1"/>
    <col min="14090" max="14090" width="13.28125" style="5" customWidth="1"/>
    <col min="14091" max="14091" width="9.140625" style="5" customWidth="1"/>
    <col min="14092" max="14100" width="9.140625" style="5" hidden="1" customWidth="1"/>
    <col min="14101" max="14101" width="10.57421875" style="5" customWidth="1"/>
    <col min="14102" max="14102" width="14.00390625" style="5" customWidth="1"/>
    <col min="14103" max="14103" width="10.57421875" style="5" customWidth="1"/>
    <col min="14104" max="14104" width="12.8515625" style="5" customWidth="1"/>
    <col min="14105" max="14105" width="9.421875" style="5" customWidth="1"/>
    <col min="14106" max="14106" width="12.8515625" style="5" customWidth="1"/>
    <col min="14107" max="14107" width="14.00390625" style="5" customWidth="1"/>
    <col min="14108" max="14108" width="9.421875" style="5" customWidth="1"/>
    <col min="14109" max="14109" width="12.8515625" style="5" customWidth="1"/>
    <col min="14110" max="14110" width="14.00390625" style="5" customWidth="1"/>
    <col min="14111" max="14122" width="9.140625" style="5" customWidth="1"/>
    <col min="14123" max="14144" width="9.140625" style="5" hidden="1" customWidth="1"/>
    <col min="14145" max="14335" width="9.140625" style="5" customWidth="1"/>
    <col min="14336" max="14336" width="7.140625" style="5" customWidth="1"/>
    <col min="14337" max="14337" width="1.421875" style="5" customWidth="1"/>
    <col min="14338" max="14338" width="3.57421875" style="5" customWidth="1"/>
    <col min="14339" max="14339" width="3.7109375" style="5" customWidth="1"/>
    <col min="14340" max="14340" width="14.7109375" style="5" customWidth="1"/>
    <col min="14341" max="14341" width="64.28125" style="5" customWidth="1"/>
    <col min="14342" max="14342" width="7.421875" style="5" customWidth="1"/>
    <col min="14343" max="14343" width="9.57421875" style="5" customWidth="1"/>
    <col min="14344" max="14344" width="10.8515625" style="5" customWidth="1"/>
    <col min="14345" max="14345" width="20.140625" style="5" customWidth="1"/>
    <col min="14346" max="14346" width="13.28125" style="5" customWidth="1"/>
    <col min="14347" max="14347" width="9.140625" style="5" customWidth="1"/>
    <col min="14348" max="14356" width="9.140625" style="5" hidden="1" customWidth="1"/>
    <col min="14357" max="14357" width="10.57421875" style="5" customWidth="1"/>
    <col min="14358" max="14358" width="14.00390625" style="5" customWidth="1"/>
    <col min="14359" max="14359" width="10.57421875" style="5" customWidth="1"/>
    <col min="14360" max="14360" width="12.8515625" style="5" customWidth="1"/>
    <col min="14361" max="14361" width="9.421875" style="5" customWidth="1"/>
    <col min="14362" max="14362" width="12.8515625" style="5" customWidth="1"/>
    <col min="14363" max="14363" width="14.00390625" style="5" customWidth="1"/>
    <col min="14364" max="14364" width="9.421875" style="5" customWidth="1"/>
    <col min="14365" max="14365" width="12.8515625" style="5" customWidth="1"/>
    <col min="14366" max="14366" width="14.00390625" style="5" customWidth="1"/>
    <col min="14367" max="14378" width="9.140625" style="5" customWidth="1"/>
    <col min="14379" max="14400" width="9.140625" style="5" hidden="1" customWidth="1"/>
    <col min="14401" max="14591" width="9.140625" style="5" customWidth="1"/>
    <col min="14592" max="14592" width="7.140625" style="5" customWidth="1"/>
    <col min="14593" max="14593" width="1.421875" style="5" customWidth="1"/>
    <col min="14594" max="14594" width="3.57421875" style="5" customWidth="1"/>
    <col min="14595" max="14595" width="3.7109375" style="5" customWidth="1"/>
    <col min="14596" max="14596" width="14.7109375" style="5" customWidth="1"/>
    <col min="14597" max="14597" width="64.28125" style="5" customWidth="1"/>
    <col min="14598" max="14598" width="7.421875" style="5" customWidth="1"/>
    <col min="14599" max="14599" width="9.57421875" style="5" customWidth="1"/>
    <col min="14600" max="14600" width="10.8515625" style="5" customWidth="1"/>
    <col min="14601" max="14601" width="20.140625" style="5" customWidth="1"/>
    <col min="14602" max="14602" width="13.28125" style="5" customWidth="1"/>
    <col min="14603" max="14603" width="9.140625" style="5" customWidth="1"/>
    <col min="14604" max="14612" width="9.140625" style="5" hidden="1" customWidth="1"/>
    <col min="14613" max="14613" width="10.57421875" style="5" customWidth="1"/>
    <col min="14614" max="14614" width="14.00390625" style="5" customWidth="1"/>
    <col min="14615" max="14615" width="10.57421875" style="5" customWidth="1"/>
    <col min="14616" max="14616" width="12.8515625" style="5" customWidth="1"/>
    <col min="14617" max="14617" width="9.421875" style="5" customWidth="1"/>
    <col min="14618" max="14618" width="12.8515625" style="5" customWidth="1"/>
    <col min="14619" max="14619" width="14.00390625" style="5" customWidth="1"/>
    <col min="14620" max="14620" width="9.421875" style="5" customWidth="1"/>
    <col min="14621" max="14621" width="12.8515625" style="5" customWidth="1"/>
    <col min="14622" max="14622" width="14.00390625" style="5" customWidth="1"/>
    <col min="14623" max="14634" width="9.140625" style="5" customWidth="1"/>
    <col min="14635" max="14656" width="9.140625" style="5" hidden="1" customWidth="1"/>
    <col min="14657" max="14847" width="9.140625" style="5" customWidth="1"/>
    <col min="14848" max="14848" width="7.140625" style="5" customWidth="1"/>
    <col min="14849" max="14849" width="1.421875" style="5" customWidth="1"/>
    <col min="14850" max="14850" width="3.57421875" style="5" customWidth="1"/>
    <col min="14851" max="14851" width="3.7109375" style="5" customWidth="1"/>
    <col min="14852" max="14852" width="14.7109375" style="5" customWidth="1"/>
    <col min="14853" max="14853" width="64.28125" style="5" customWidth="1"/>
    <col min="14854" max="14854" width="7.421875" style="5" customWidth="1"/>
    <col min="14855" max="14855" width="9.57421875" style="5" customWidth="1"/>
    <col min="14856" max="14856" width="10.8515625" style="5" customWidth="1"/>
    <col min="14857" max="14857" width="20.140625" style="5" customWidth="1"/>
    <col min="14858" max="14858" width="13.28125" style="5" customWidth="1"/>
    <col min="14859" max="14859" width="9.140625" style="5" customWidth="1"/>
    <col min="14860" max="14868" width="9.140625" style="5" hidden="1" customWidth="1"/>
    <col min="14869" max="14869" width="10.57421875" style="5" customWidth="1"/>
    <col min="14870" max="14870" width="14.00390625" style="5" customWidth="1"/>
    <col min="14871" max="14871" width="10.57421875" style="5" customWidth="1"/>
    <col min="14872" max="14872" width="12.8515625" style="5" customWidth="1"/>
    <col min="14873" max="14873" width="9.421875" style="5" customWidth="1"/>
    <col min="14874" max="14874" width="12.8515625" style="5" customWidth="1"/>
    <col min="14875" max="14875" width="14.00390625" style="5" customWidth="1"/>
    <col min="14876" max="14876" width="9.421875" style="5" customWidth="1"/>
    <col min="14877" max="14877" width="12.8515625" style="5" customWidth="1"/>
    <col min="14878" max="14878" width="14.00390625" style="5" customWidth="1"/>
    <col min="14879" max="14890" width="9.140625" style="5" customWidth="1"/>
    <col min="14891" max="14912" width="9.140625" style="5" hidden="1" customWidth="1"/>
    <col min="14913" max="15103" width="9.140625" style="5" customWidth="1"/>
    <col min="15104" max="15104" width="7.140625" style="5" customWidth="1"/>
    <col min="15105" max="15105" width="1.421875" style="5" customWidth="1"/>
    <col min="15106" max="15106" width="3.57421875" style="5" customWidth="1"/>
    <col min="15107" max="15107" width="3.7109375" style="5" customWidth="1"/>
    <col min="15108" max="15108" width="14.7109375" style="5" customWidth="1"/>
    <col min="15109" max="15109" width="64.28125" style="5" customWidth="1"/>
    <col min="15110" max="15110" width="7.421875" style="5" customWidth="1"/>
    <col min="15111" max="15111" width="9.57421875" style="5" customWidth="1"/>
    <col min="15112" max="15112" width="10.8515625" style="5" customWidth="1"/>
    <col min="15113" max="15113" width="20.140625" style="5" customWidth="1"/>
    <col min="15114" max="15114" width="13.28125" style="5" customWidth="1"/>
    <col min="15115" max="15115" width="9.140625" style="5" customWidth="1"/>
    <col min="15116" max="15124" width="9.140625" style="5" hidden="1" customWidth="1"/>
    <col min="15125" max="15125" width="10.57421875" style="5" customWidth="1"/>
    <col min="15126" max="15126" width="14.00390625" style="5" customWidth="1"/>
    <col min="15127" max="15127" width="10.57421875" style="5" customWidth="1"/>
    <col min="15128" max="15128" width="12.8515625" style="5" customWidth="1"/>
    <col min="15129" max="15129" width="9.421875" style="5" customWidth="1"/>
    <col min="15130" max="15130" width="12.8515625" style="5" customWidth="1"/>
    <col min="15131" max="15131" width="14.00390625" style="5" customWidth="1"/>
    <col min="15132" max="15132" width="9.421875" style="5" customWidth="1"/>
    <col min="15133" max="15133" width="12.8515625" style="5" customWidth="1"/>
    <col min="15134" max="15134" width="14.00390625" style="5" customWidth="1"/>
    <col min="15135" max="15146" width="9.140625" style="5" customWidth="1"/>
    <col min="15147" max="15168" width="9.140625" style="5" hidden="1" customWidth="1"/>
    <col min="15169" max="15359" width="9.140625" style="5" customWidth="1"/>
    <col min="15360" max="15360" width="7.140625" style="5" customWidth="1"/>
    <col min="15361" max="15361" width="1.421875" style="5" customWidth="1"/>
    <col min="15362" max="15362" width="3.57421875" style="5" customWidth="1"/>
    <col min="15363" max="15363" width="3.7109375" style="5" customWidth="1"/>
    <col min="15364" max="15364" width="14.7109375" style="5" customWidth="1"/>
    <col min="15365" max="15365" width="64.28125" style="5" customWidth="1"/>
    <col min="15366" max="15366" width="7.421875" style="5" customWidth="1"/>
    <col min="15367" max="15367" width="9.57421875" style="5" customWidth="1"/>
    <col min="15368" max="15368" width="10.8515625" style="5" customWidth="1"/>
    <col min="15369" max="15369" width="20.140625" style="5" customWidth="1"/>
    <col min="15370" max="15370" width="13.28125" style="5" customWidth="1"/>
    <col min="15371" max="15371" width="9.140625" style="5" customWidth="1"/>
    <col min="15372" max="15380" width="9.140625" style="5" hidden="1" customWidth="1"/>
    <col min="15381" max="15381" width="10.57421875" style="5" customWidth="1"/>
    <col min="15382" max="15382" width="14.00390625" style="5" customWidth="1"/>
    <col min="15383" max="15383" width="10.57421875" style="5" customWidth="1"/>
    <col min="15384" max="15384" width="12.8515625" style="5" customWidth="1"/>
    <col min="15385" max="15385" width="9.421875" style="5" customWidth="1"/>
    <col min="15386" max="15386" width="12.8515625" style="5" customWidth="1"/>
    <col min="15387" max="15387" width="14.00390625" style="5" customWidth="1"/>
    <col min="15388" max="15388" width="9.421875" style="5" customWidth="1"/>
    <col min="15389" max="15389" width="12.8515625" style="5" customWidth="1"/>
    <col min="15390" max="15390" width="14.00390625" style="5" customWidth="1"/>
    <col min="15391" max="15402" width="9.140625" style="5" customWidth="1"/>
    <col min="15403" max="15424" width="9.140625" style="5" hidden="1" customWidth="1"/>
    <col min="15425" max="15615" width="9.140625" style="5" customWidth="1"/>
    <col min="15616" max="15616" width="7.140625" style="5" customWidth="1"/>
    <col min="15617" max="15617" width="1.421875" style="5" customWidth="1"/>
    <col min="15618" max="15618" width="3.57421875" style="5" customWidth="1"/>
    <col min="15619" max="15619" width="3.7109375" style="5" customWidth="1"/>
    <col min="15620" max="15620" width="14.7109375" style="5" customWidth="1"/>
    <col min="15621" max="15621" width="64.28125" style="5" customWidth="1"/>
    <col min="15622" max="15622" width="7.421875" style="5" customWidth="1"/>
    <col min="15623" max="15623" width="9.57421875" style="5" customWidth="1"/>
    <col min="15624" max="15624" width="10.8515625" style="5" customWidth="1"/>
    <col min="15625" max="15625" width="20.140625" style="5" customWidth="1"/>
    <col min="15626" max="15626" width="13.28125" style="5" customWidth="1"/>
    <col min="15627" max="15627" width="9.140625" style="5" customWidth="1"/>
    <col min="15628" max="15636" width="9.140625" style="5" hidden="1" customWidth="1"/>
    <col min="15637" max="15637" width="10.57421875" style="5" customWidth="1"/>
    <col min="15638" max="15638" width="14.00390625" style="5" customWidth="1"/>
    <col min="15639" max="15639" width="10.57421875" style="5" customWidth="1"/>
    <col min="15640" max="15640" width="12.8515625" style="5" customWidth="1"/>
    <col min="15641" max="15641" width="9.421875" style="5" customWidth="1"/>
    <col min="15642" max="15642" width="12.8515625" style="5" customWidth="1"/>
    <col min="15643" max="15643" width="14.00390625" style="5" customWidth="1"/>
    <col min="15644" max="15644" width="9.421875" style="5" customWidth="1"/>
    <col min="15645" max="15645" width="12.8515625" style="5" customWidth="1"/>
    <col min="15646" max="15646" width="14.00390625" style="5" customWidth="1"/>
    <col min="15647" max="15658" width="9.140625" style="5" customWidth="1"/>
    <col min="15659" max="15680" width="9.140625" style="5" hidden="1" customWidth="1"/>
    <col min="15681" max="15871" width="9.140625" style="5" customWidth="1"/>
    <col min="15872" max="15872" width="7.140625" style="5" customWidth="1"/>
    <col min="15873" max="15873" width="1.421875" style="5" customWidth="1"/>
    <col min="15874" max="15874" width="3.57421875" style="5" customWidth="1"/>
    <col min="15875" max="15875" width="3.7109375" style="5" customWidth="1"/>
    <col min="15876" max="15876" width="14.7109375" style="5" customWidth="1"/>
    <col min="15877" max="15877" width="64.28125" style="5" customWidth="1"/>
    <col min="15878" max="15878" width="7.421875" style="5" customWidth="1"/>
    <col min="15879" max="15879" width="9.57421875" style="5" customWidth="1"/>
    <col min="15880" max="15880" width="10.8515625" style="5" customWidth="1"/>
    <col min="15881" max="15881" width="20.140625" style="5" customWidth="1"/>
    <col min="15882" max="15882" width="13.28125" style="5" customWidth="1"/>
    <col min="15883" max="15883" width="9.140625" style="5" customWidth="1"/>
    <col min="15884" max="15892" width="9.140625" style="5" hidden="1" customWidth="1"/>
    <col min="15893" max="15893" width="10.57421875" style="5" customWidth="1"/>
    <col min="15894" max="15894" width="14.00390625" style="5" customWidth="1"/>
    <col min="15895" max="15895" width="10.57421875" style="5" customWidth="1"/>
    <col min="15896" max="15896" width="12.8515625" style="5" customWidth="1"/>
    <col min="15897" max="15897" width="9.421875" style="5" customWidth="1"/>
    <col min="15898" max="15898" width="12.8515625" style="5" customWidth="1"/>
    <col min="15899" max="15899" width="14.00390625" style="5" customWidth="1"/>
    <col min="15900" max="15900" width="9.421875" style="5" customWidth="1"/>
    <col min="15901" max="15901" width="12.8515625" style="5" customWidth="1"/>
    <col min="15902" max="15902" width="14.00390625" style="5" customWidth="1"/>
    <col min="15903" max="15914" width="9.140625" style="5" customWidth="1"/>
    <col min="15915" max="15936" width="9.140625" style="5" hidden="1" customWidth="1"/>
    <col min="15937" max="16127" width="9.140625" style="5" customWidth="1"/>
    <col min="16128" max="16128" width="7.140625" style="5" customWidth="1"/>
    <col min="16129" max="16129" width="1.421875" style="5" customWidth="1"/>
    <col min="16130" max="16130" width="3.57421875" style="5" customWidth="1"/>
    <col min="16131" max="16131" width="3.7109375" style="5" customWidth="1"/>
    <col min="16132" max="16132" width="14.7109375" style="5" customWidth="1"/>
    <col min="16133" max="16133" width="64.28125" style="5" customWidth="1"/>
    <col min="16134" max="16134" width="7.421875" style="5" customWidth="1"/>
    <col min="16135" max="16135" width="9.57421875" style="5" customWidth="1"/>
    <col min="16136" max="16136" width="10.8515625" style="5" customWidth="1"/>
    <col min="16137" max="16137" width="20.140625" style="5" customWidth="1"/>
    <col min="16138" max="16138" width="13.28125" style="5" customWidth="1"/>
    <col min="16139" max="16139" width="9.140625" style="5" customWidth="1"/>
    <col min="16140" max="16148" width="9.140625" style="5" hidden="1" customWidth="1"/>
    <col min="16149" max="16149" width="10.57421875" style="5" customWidth="1"/>
    <col min="16150" max="16150" width="14.00390625" style="5" customWidth="1"/>
    <col min="16151" max="16151" width="10.57421875" style="5" customWidth="1"/>
    <col min="16152" max="16152" width="12.8515625" style="5" customWidth="1"/>
    <col min="16153" max="16153" width="9.421875" style="5" customWidth="1"/>
    <col min="16154" max="16154" width="12.8515625" style="5" customWidth="1"/>
    <col min="16155" max="16155" width="14.00390625" style="5" customWidth="1"/>
    <col min="16156" max="16156" width="9.421875" style="5" customWidth="1"/>
    <col min="16157" max="16157" width="12.8515625" style="5" customWidth="1"/>
    <col min="16158" max="16158" width="14.00390625" style="5" customWidth="1"/>
    <col min="16159" max="16170" width="9.140625" style="5" customWidth="1"/>
    <col min="16171" max="16192" width="9.140625" style="5" hidden="1" customWidth="1"/>
    <col min="16193" max="16384" width="9.140625" style="5" customWidth="1"/>
  </cols>
  <sheetData>
    <row r="1" ht="59.25" customHeight="1" thickBot="1"/>
    <row r="2" spans="2:11" s="6" customFormat="1" ht="24" customHeight="1">
      <c r="B2" s="167"/>
      <c r="C2" s="168"/>
      <c r="D2" s="169"/>
      <c r="E2" s="169"/>
      <c r="F2" s="169"/>
      <c r="G2" s="169"/>
      <c r="H2" s="169"/>
      <c r="I2" s="169"/>
      <c r="J2" s="225"/>
      <c r="K2" s="109"/>
    </row>
    <row r="3" spans="2:11" s="6" customFormat="1" ht="36.95" customHeight="1">
      <c r="B3" s="170"/>
      <c r="C3" s="171" t="s">
        <v>106</v>
      </c>
      <c r="D3" s="109"/>
      <c r="E3" s="109"/>
      <c r="F3" s="109"/>
      <c r="G3" s="109"/>
      <c r="H3" s="109"/>
      <c r="I3" s="109"/>
      <c r="J3" s="226"/>
      <c r="K3" s="109"/>
    </row>
    <row r="4" spans="2:11" s="6" customFormat="1" ht="6.95" customHeight="1">
      <c r="B4" s="170"/>
      <c r="C4" s="157"/>
      <c r="D4" s="109"/>
      <c r="E4" s="109"/>
      <c r="F4" s="109"/>
      <c r="G4" s="109"/>
      <c r="H4" s="109"/>
      <c r="I4" s="109"/>
      <c r="J4" s="226"/>
      <c r="K4" s="109"/>
    </row>
    <row r="5" spans="2:11" s="6" customFormat="1" ht="14.45" customHeight="1">
      <c r="B5" s="170"/>
      <c r="C5" s="172" t="s">
        <v>105</v>
      </c>
      <c r="D5" s="109"/>
      <c r="E5" s="109"/>
      <c r="F5" s="109"/>
      <c r="G5" s="109"/>
      <c r="H5" s="109"/>
      <c r="I5" s="109"/>
      <c r="J5" s="226"/>
      <c r="K5" s="109"/>
    </row>
    <row r="6" spans="2:11" s="6" customFormat="1" ht="22.5" customHeight="1">
      <c r="B6" s="170"/>
      <c r="C6" s="157"/>
      <c r="D6" s="109"/>
      <c r="E6" s="252" t="s">
        <v>185</v>
      </c>
      <c r="F6" s="253"/>
      <c r="G6" s="253"/>
      <c r="H6" s="253"/>
      <c r="I6" s="109"/>
      <c r="J6" s="226"/>
      <c r="K6" s="109"/>
    </row>
    <row r="7" spans="2:11" ht="15">
      <c r="B7" s="173"/>
      <c r="C7" s="172" t="s">
        <v>104</v>
      </c>
      <c r="D7" s="162"/>
      <c r="E7" s="162"/>
      <c r="F7" s="162"/>
      <c r="G7" s="162"/>
      <c r="H7" s="162"/>
      <c r="I7" s="162"/>
      <c r="J7" s="227"/>
      <c r="K7" s="162"/>
    </row>
    <row r="8" spans="2:11" s="6" customFormat="1" ht="12.75" customHeight="1">
      <c r="B8" s="170"/>
      <c r="C8" s="157"/>
      <c r="D8" s="109"/>
      <c r="E8" s="252" t="s">
        <v>103</v>
      </c>
      <c r="F8" s="253"/>
      <c r="G8" s="253"/>
      <c r="H8" s="253"/>
      <c r="I8" s="109"/>
      <c r="J8" s="226"/>
      <c r="K8" s="109"/>
    </row>
    <row r="9" spans="2:11" s="6" customFormat="1" ht="14.25" customHeight="1" hidden="1">
      <c r="B9" s="170"/>
      <c r="C9" s="172" t="s">
        <v>102</v>
      </c>
      <c r="D9" s="109"/>
      <c r="E9" s="109"/>
      <c r="F9" s="109"/>
      <c r="G9" s="109"/>
      <c r="H9" s="109"/>
      <c r="I9" s="109"/>
      <c r="J9" s="226"/>
      <c r="K9" s="109"/>
    </row>
    <row r="10" spans="2:11" s="6" customFormat="1" ht="54.75" customHeight="1">
      <c r="B10" s="170"/>
      <c r="C10" s="157"/>
      <c r="D10" s="109"/>
      <c r="E10" s="254"/>
      <c r="F10" s="253"/>
      <c r="G10" s="253"/>
      <c r="H10" s="253"/>
      <c r="I10" s="109"/>
      <c r="J10" s="226"/>
      <c r="K10" s="109"/>
    </row>
    <row r="11" spans="2:11" s="6" customFormat="1" ht="6.75" customHeight="1">
      <c r="B11" s="170"/>
      <c r="C11" s="157"/>
      <c r="D11" s="109"/>
      <c r="E11" s="109"/>
      <c r="F11" s="109"/>
      <c r="G11" s="109"/>
      <c r="H11" s="109"/>
      <c r="I11" s="109"/>
      <c r="J11" s="226"/>
      <c r="K11" s="109"/>
    </row>
    <row r="12" spans="2:11" s="6" customFormat="1" ht="18" customHeight="1">
      <c r="B12" s="170"/>
      <c r="C12" s="172" t="s">
        <v>101</v>
      </c>
      <c r="D12" s="109"/>
      <c r="E12" s="109"/>
      <c r="F12" s="174" t="s">
        <v>202</v>
      </c>
      <c r="G12" s="109"/>
      <c r="H12" s="109"/>
      <c r="I12" s="175" t="s">
        <v>100</v>
      </c>
      <c r="J12" s="228" t="s">
        <v>33</v>
      </c>
      <c r="K12" s="109"/>
    </row>
    <row r="13" spans="2:11" s="6" customFormat="1" ht="6.95" customHeight="1">
      <c r="B13" s="170"/>
      <c r="C13" s="157"/>
      <c r="D13" s="109"/>
      <c r="E13" s="109"/>
      <c r="F13" s="109"/>
      <c r="G13" s="109"/>
      <c r="H13" s="109"/>
      <c r="I13" s="109"/>
      <c r="J13" s="226"/>
      <c r="K13" s="109"/>
    </row>
    <row r="14" spans="2:11" s="6" customFormat="1" ht="15">
      <c r="B14" s="170"/>
      <c r="C14" s="172" t="s">
        <v>99</v>
      </c>
      <c r="D14" s="109"/>
      <c r="E14" s="109"/>
      <c r="F14" s="174"/>
      <c r="G14" s="109"/>
      <c r="H14" s="109"/>
      <c r="I14" s="175" t="s">
        <v>98</v>
      </c>
      <c r="J14" s="229" t="s">
        <v>107</v>
      </c>
      <c r="K14" s="109"/>
    </row>
    <row r="15" spans="2:11" s="6" customFormat="1" ht="14.45" customHeight="1">
      <c r="B15" s="170"/>
      <c r="C15" s="172" t="s">
        <v>97</v>
      </c>
      <c r="D15" s="109"/>
      <c r="E15" s="109"/>
      <c r="F15" s="174" t="s">
        <v>186</v>
      </c>
      <c r="G15" s="109"/>
      <c r="H15" s="109"/>
      <c r="I15" s="109"/>
      <c r="J15" s="226"/>
      <c r="K15" s="109"/>
    </row>
    <row r="16" spans="2:11" s="6" customFormat="1" ht="10.35" customHeight="1">
      <c r="B16" s="170"/>
      <c r="C16" s="157"/>
      <c r="D16" s="109"/>
      <c r="E16" s="109"/>
      <c r="F16" s="109"/>
      <c r="G16" s="109"/>
      <c r="H16" s="109"/>
      <c r="I16" s="109"/>
      <c r="J16" s="226"/>
      <c r="K16" s="109"/>
    </row>
    <row r="17" spans="2:19" s="58" customFormat="1" ht="29.25" customHeight="1">
      <c r="B17" s="176"/>
      <c r="C17" s="155" t="s">
        <v>96</v>
      </c>
      <c r="D17" s="62" t="s">
        <v>95</v>
      </c>
      <c r="E17" s="62" t="s">
        <v>94</v>
      </c>
      <c r="F17" s="62" t="s">
        <v>93</v>
      </c>
      <c r="G17" s="62" t="s">
        <v>92</v>
      </c>
      <c r="H17" s="62" t="s">
        <v>91</v>
      </c>
      <c r="I17" s="63" t="s">
        <v>90</v>
      </c>
      <c r="J17" s="230" t="s">
        <v>89</v>
      </c>
      <c r="K17" s="163"/>
      <c r="L17" s="61" t="s">
        <v>88</v>
      </c>
      <c r="M17" s="60" t="s">
        <v>87</v>
      </c>
      <c r="N17" s="60" t="s">
        <v>86</v>
      </c>
      <c r="O17" s="60" t="s">
        <v>85</v>
      </c>
      <c r="P17" s="60" t="s">
        <v>84</v>
      </c>
      <c r="Q17" s="60" t="s">
        <v>83</v>
      </c>
      <c r="R17" s="60" t="s">
        <v>82</v>
      </c>
      <c r="S17" s="59" t="s">
        <v>81</v>
      </c>
    </row>
    <row r="18" spans="2:62" s="6" customFormat="1" ht="29.25" customHeight="1">
      <c r="B18" s="170"/>
      <c r="C18" s="177" t="s">
        <v>80</v>
      </c>
      <c r="D18" s="109"/>
      <c r="E18" s="109"/>
      <c r="F18" s="109"/>
      <c r="G18" s="109"/>
      <c r="H18" s="109"/>
      <c r="I18" s="109"/>
      <c r="J18" s="231">
        <f>J19</f>
        <v>0</v>
      </c>
      <c r="K18" s="109"/>
      <c r="L18" s="57"/>
      <c r="M18" s="55"/>
      <c r="N18" s="55"/>
      <c r="O18" s="56" t="e">
        <f>O19</f>
        <v>#REF!</v>
      </c>
      <c r="P18" s="55"/>
      <c r="Q18" s="56" t="e">
        <f>Q19</f>
        <v>#REF!</v>
      </c>
      <c r="R18" s="55"/>
      <c r="S18" s="54" t="e">
        <f>S19</f>
        <v>#REF!</v>
      </c>
      <c r="AS18" s="16" t="s">
        <v>29</v>
      </c>
      <c r="AT18" s="16" t="s">
        <v>79</v>
      </c>
      <c r="BJ18" s="53" t="e">
        <f>BJ19</f>
        <v>#REF!</v>
      </c>
    </row>
    <row r="19" spans="2:62" s="32" customFormat="1" ht="37.35" customHeight="1">
      <c r="B19" s="178"/>
      <c r="C19" s="158"/>
      <c r="D19" s="80" t="s">
        <v>29</v>
      </c>
      <c r="E19" s="179" t="s">
        <v>78</v>
      </c>
      <c r="F19" s="179" t="s">
        <v>77</v>
      </c>
      <c r="G19" s="78"/>
      <c r="H19" s="78"/>
      <c r="I19" s="78"/>
      <c r="J19" s="232">
        <f>SUM(J20,J40,J117,J108)</f>
        <v>0</v>
      </c>
      <c r="K19" s="164"/>
      <c r="L19" s="38"/>
      <c r="O19" s="37" t="e">
        <f>O20+O40+#REF!+O108</f>
        <v>#REF!</v>
      </c>
      <c r="Q19" s="37" t="e">
        <f>Q20+Q40+#REF!+Q108</f>
        <v>#REF!</v>
      </c>
      <c r="S19" s="36" t="e">
        <f>S20+S40+#REF!+S108</f>
        <v>#REF!</v>
      </c>
      <c r="AQ19" s="34" t="s">
        <v>6</v>
      </c>
      <c r="AS19" s="35" t="s">
        <v>29</v>
      </c>
      <c r="AT19" s="35" t="s">
        <v>10</v>
      </c>
      <c r="AX19" s="34" t="s">
        <v>5</v>
      </c>
      <c r="BJ19" s="33" t="e">
        <f>BJ20+BJ40+#REF!+BJ108</f>
        <v>#REF!</v>
      </c>
    </row>
    <row r="20" spans="1:62" s="32" customFormat="1" ht="19.9" customHeight="1">
      <c r="A20" s="97"/>
      <c r="B20" s="178"/>
      <c r="C20" s="158"/>
      <c r="D20" s="80"/>
      <c r="E20" s="81"/>
      <c r="F20" s="180" t="s">
        <v>117</v>
      </c>
      <c r="G20" s="78"/>
      <c r="H20" s="78"/>
      <c r="I20" s="78"/>
      <c r="J20" s="233">
        <f>SUM(J21:J39)</f>
        <v>0</v>
      </c>
      <c r="K20" s="164"/>
      <c r="L20" s="38"/>
      <c r="O20" s="37">
        <f>SUM(O27:O39)</f>
        <v>16.367183999999998</v>
      </c>
      <c r="Q20" s="37">
        <f>SUM(Q27:Q39)</f>
        <v>0</v>
      </c>
      <c r="S20" s="36">
        <f>SUM(S27:S39)</f>
        <v>0</v>
      </c>
      <c r="AQ20" s="34" t="s">
        <v>6</v>
      </c>
      <c r="AS20" s="35" t="s">
        <v>29</v>
      </c>
      <c r="AT20" s="35" t="s">
        <v>6</v>
      </c>
      <c r="AX20" s="34" t="s">
        <v>5</v>
      </c>
      <c r="BJ20" s="33">
        <f>SUM(BJ27:BJ39)</f>
        <v>0</v>
      </c>
    </row>
    <row r="21" spans="1:62" s="32" customFormat="1" ht="19.9" customHeight="1">
      <c r="A21" s="97"/>
      <c r="B21" s="178"/>
      <c r="C21" s="156">
        <v>1</v>
      </c>
      <c r="D21" s="27" t="s">
        <v>2</v>
      </c>
      <c r="E21" s="26" t="s">
        <v>116</v>
      </c>
      <c r="F21" s="66" t="s">
        <v>193</v>
      </c>
      <c r="G21" s="25" t="s">
        <v>1</v>
      </c>
      <c r="H21" s="93">
        <v>2</v>
      </c>
      <c r="I21" s="93"/>
      <c r="J21" s="234">
        <f>I21*H21</f>
        <v>0</v>
      </c>
      <c r="K21" s="164"/>
      <c r="L21" s="38"/>
      <c r="O21" s="37"/>
      <c r="Q21" s="37"/>
      <c r="S21" s="36"/>
      <c r="AQ21" s="34"/>
      <c r="AS21" s="35"/>
      <c r="AT21" s="35"/>
      <c r="AX21" s="34"/>
      <c r="BJ21" s="33"/>
    </row>
    <row r="22" spans="1:62" s="32" customFormat="1" ht="24" customHeight="1">
      <c r="A22" s="97"/>
      <c r="B22" s="178"/>
      <c r="C22" s="156">
        <v>2</v>
      </c>
      <c r="D22" s="27" t="s">
        <v>2</v>
      </c>
      <c r="E22" s="26" t="s">
        <v>118</v>
      </c>
      <c r="F22" s="66" t="s">
        <v>119</v>
      </c>
      <c r="G22" s="25" t="s">
        <v>37</v>
      </c>
      <c r="H22" s="94">
        <f>H25</f>
        <v>3.5</v>
      </c>
      <c r="I22" s="93"/>
      <c r="J22" s="234">
        <f>I22*H22</f>
        <v>0</v>
      </c>
      <c r="K22" s="164"/>
      <c r="L22" s="38"/>
      <c r="O22" s="37"/>
      <c r="Q22" s="37"/>
      <c r="S22" s="36"/>
      <c r="AQ22" s="34"/>
      <c r="AS22" s="35"/>
      <c r="AT22" s="35"/>
      <c r="AX22" s="34"/>
      <c r="BJ22" s="33"/>
    </row>
    <row r="23" spans="1:62" s="32" customFormat="1" ht="19.9" customHeight="1">
      <c r="A23" s="97"/>
      <c r="B23" s="178"/>
      <c r="C23" s="158"/>
      <c r="D23" s="80"/>
      <c r="E23" s="81"/>
      <c r="F23" s="181" t="s">
        <v>120</v>
      </c>
      <c r="G23" s="78"/>
      <c r="H23" s="78">
        <v>2.3</v>
      </c>
      <c r="I23" s="78"/>
      <c r="J23" s="235"/>
      <c r="K23" s="164"/>
      <c r="L23" s="38"/>
      <c r="O23" s="37"/>
      <c r="Q23" s="37"/>
      <c r="S23" s="36"/>
      <c r="V23" s="96"/>
      <c r="AQ23" s="34"/>
      <c r="AS23" s="35"/>
      <c r="AT23" s="35"/>
      <c r="AX23" s="34"/>
      <c r="BJ23" s="33"/>
    </row>
    <row r="24" spans="1:62" s="32" customFormat="1" ht="19.9" customHeight="1">
      <c r="A24" s="97"/>
      <c r="B24" s="178"/>
      <c r="C24" s="158"/>
      <c r="D24" s="80"/>
      <c r="E24" s="81"/>
      <c r="F24" s="181" t="s">
        <v>121</v>
      </c>
      <c r="G24" s="78"/>
      <c r="H24" s="78">
        <v>1.2</v>
      </c>
      <c r="I24" s="78"/>
      <c r="J24" s="233"/>
      <c r="K24" s="164"/>
      <c r="L24" s="38"/>
      <c r="O24" s="37"/>
      <c r="Q24" s="37"/>
      <c r="S24" s="36"/>
      <c r="AQ24" s="34"/>
      <c r="AS24" s="35"/>
      <c r="AT24" s="35"/>
      <c r="AX24" s="34"/>
      <c r="BJ24" s="33"/>
    </row>
    <row r="25" spans="1:62" s="32" customFormat="1" ht="19.9" customHeight="1">
      <c r="A25" s="97"/>
      <c r="B25" s="178"/>
      <c r="C25" s="158"/>
      <c r="D25" s="80"/>
      <c r="E25" s="81"/>
      <c r="F25" s="137" t="s">
        <v>32</v>
      </c>
      <c r="G25" s="165"/>
      <c r="H25" s="182">
        <f>SUM(H23:H24)</f>
        <v>3.5</v>
      </c>
      <c r="I25" s="78"/>
      <c r="J25" s="233"/>
      <c r="K25" s="164"/>
      <c r="L25" s="38"/>
      <c r="O25" s="37"/>
      <c r="Q25" s="37"/>
      <c r="S25" s="36"/>
      <c r="AQ25" s="34"/>
      <c r="AS25" s="35"/>
      <c r="AT25" s="35"/>
      <c r="AX25" s="34"/>
      <c r="BJ25" s="33"/>
    </row>
    <row r="26" spans="2:62" s="86" customFormat="1" ht="19.9" customHeight="1">
      <c r="B26" s="183"/>
      <c r="C26" s="156">
        <v>3</v>
      </c>
      <c r="D26" s="160" t="s">
        <v>2</v>
      </c>
      <c r="E26" s="26" t="s">
        <v>173</v>
      </c>
      <c r="F26" s="66" t="s">
        <v>134</v>
      </c>
      <c r="G26" s="25" t="s">
        <v>1</v>
      </c>
      <c r="H26" s="95">
        <v>5</v>
      </c>
      <c r="I26" s="95"/>
      <c r="J26" s="234">
        <f>I26*H26</f>
        <v>0</v>
      </c>
      <c r="K26" s="164"/>
      <c r="L26" s="88"/>
      <c r="O26" s="89"/>
      <c r="Q26" s="89"/>
      <c r="S26" s="90"/>
      <c r="AQ26" s="87"/>
      <c r="AS26" s="91"/>
      <c r="AT26" s="91"/>
      <c r="AX26" s="87"/>
      <c r="BJ26" s="92"/>
    </row>
    <row r="27" spans="1:64" s="6" customFormat="1" ht="22.5" customHeight="1">
      <c r="A27" s="98"/>
      <c r="B27" s="184"/>
      <c r="C27" s="156">
        <v>4</v>
      </c>
      <c r="D27" s="27" t="s">
        <v>2</v>
      </c>
      <c r="E27" s="26" t="s">
        <v>76</v>
      </c>
      <c r="F27" s="22" t="s">
        <v>75</v>
      </c>
      <c r="G27" s="25" t="s">
        <v>38</v>
      </c>
      <c r="H27" s="24">
        <f>H31</f>
        <v>56.8305</v>
      </c>
      <c r="I27" s="23"/>
      <c r="J27" s="234">
        <f>ROUND(I27*H27,2)</f>
        <v>0</v>
      </c>
      <c r="K27" s="114"/>
      <c r="L27" s="21" t="s">
        <v>33</v>
      </c>
      <c r="M27" s="20" t="s">
        <v>34</v>
      </c>
      <c r="N27" s="19">
        <v>0.204</v>
      </c>
      <c r="O27" s="19">
        <f>N27*H27</f>
        <v>11.593421999999999</v>
      </c>
      <c r="P27" s="19">
        <v>0</v>
      </c>
      <c r="Q27" s="19">
        <f>P27*H27</f>
        <v>0</v>
      </c>
      <c r="R27" s="19">
        <v>0</v>
      </c>
      <c r="S27" s="18">
        <f>R27*H27</f>
        <v>0</v>
      </c>
      <c r="AQ27" s="16" t="s">
        <v>3</v>
      </c>
      <c r="AS27" s="16" t="s">
        <v>2</v>
      </c>
      <c r="AT27" s="16" t="s">
        <v>4</v>
      </c>
      <c r="AX27" s="16" t="s">
        <v>5</v>
      </c>
      <c r="BD27" s="17">
        <f>IF(M27="základní",J27,0)</f>
        <v>0</v>
      </c>
      <c r="BE27" s="17">
        <f>IF(M27="snížená",J27,0)</f>
        <v>0</v>
      </c>
      <c r="BF27" s="17">
        <f>IF(M27="zákl. přenesená",J27,0)</f>
        <v>0</v>
      </c>
      <c r="BG27" s="17">
        <f>IF(M27="sníž. přenesená",J27,0)</f>
        <v>0</v>
      </c>
      <c r="BH27" s="17">
        <f>IF(M27="nulová",J27,0)</f>
        <v>0</v>
      </c>
      <c r="BI27" s="16" t="s">
        <v>6</v>
      </c>
      <c r="BJ27" s="17">
        <f>ROUND(I27*H27,2)</f>
        <v>0</v>
      </c>
      <c r="BK27" s="16" t="s">
        <v>3</v>
      </c>
      <c r="BL27" s="16" t="s">
        <v>74</v>
      </c>
    </row>
    <row r="28" spans="1:50" s="28" customFormat="1" ht="15">
      <c r="A28" s="70"/>
      <c r="B28" s="185"/>
      <c r="C28" s="157"/>
      <c r="D28" s="135"/>
      <c r="E28" s="186" t="s">
        <v>33</v>
      </c>
      <c r="F28" s="181" t="s">
        <v>136</v>
      </c>
      <c r="G28" s="133"/>
      <c r="H28" s="187">
        <f>0.1*92.45</f>
        <v>9.245000000000001</v>
      </c>
      <c r="I28" s="133"/>
      <c r="J28" s="236"/>
      <c r="K28" s="133"/>
      <c r="L28" s="31"/>
      <c r="S28" s="30"/>
      <c r="AS28" s="29" t="s">
        <v>8</v>
      </c>
      <c r="AT28" s="29" t="s">
        <v>4</v>
      </c>
      <c r="AU28" s="28" t="s">
        <v>6</v>
      </c>
      <c r="AV28" s="28" t="s">
        <v>9</v>
      </c>
      <c r="AW28" s="28" t="s">
        <v>10</v>
      </c>
      <c r="AX28" s="29" t="s">
        <v>5</v>
      </c>
    </row>
    <row r="29" spans="1:50" s="28" customFormat="1" ht="15">
      <c r="A29" s="70"/>
      <c r="B29" s="185"/>
      <c r="C29" s="157"/>
      <c r="D29" s="135"/>
      <c r="E29" s="186"/>
      <c r="F29" s="181" t="s">
        <v>122</v>
      </c>
      <c r="G29" s="133"/>
      <c r="H29" s="187">
        <f>0.4*107.82</f>
        <v>43.128</v>
      </c>
      <c r="I29" s="133"/>
      <c r="J29" s="236"/>
      <c r="K29" s="133"/>
      <c r="L29" s="31"/>
      <c r="S29" s="30"/>
      <c r="AS29" s="29"/>
      <c r="AT29" s="29"/>
      <c r="AX29" s="29"/>
    </row>
    <row r="30" spans="1:50" s="28" customFormat="1" ht="15">
      <c r="A30" s="70"/>
      <c r="B30" s="185"/>
      <c r="C30" s="157"/>
      <c r="D30" s="135"/>
      <c r="E30" s="186" t="s">
        <v>33</v>
      </c>
      <c r="F30" s="133" t="s">
        <v>156</v>
      </c>
      <c r="G30" s="133"/>
      <c r="H30" s="133">
        <f>0.25*17.83</f>
        <v>4.4575</v>
      </c>
      <c r="I30" s="133"/>
      <c r="J30" s="236"/>
      <c r="K30" s="133"/>
      <c r="L30" s="31"/>
      <c r="S30" s="30"/>
      <c r="AS30" s="29" t="s">
        <v>8</v>
      </c>
      <c r="AT30" s="29" t="s">
        <v>4</v>
      </c>
      <c r="AU30" s="28" t="s">
        <v>6</v>
      </c>
      <c r="AV30" s="28" t="s">
        <v>9</v>
      </c>
      <c r="AW30" s="28" t="s">
        <v>10</v>
      </c>
      <c r="AX30" s="29" t="s">
        <v>5</v>
      </c>
    </row>
    <row r="31" spans="1:50" s="49" customFormat="1" ht="15">
      <c r="A31" s="99"/>
      <c r="B31" s="188"/>
      <c r="C31" s="157"/>
      <c r="D31" s="135"/>
      <c r="E31" s="189"/>
      <c r="F31" s="137" t="s">
        <v>32</v>
      </c>
      <c r="G31" s="165"/>
      <c r="H31" s="182">
        <f>SUM(H28:H30)</f>
        <v>56.8305</v>
      </c>
      <c r="I31" s="165"/>
      <c r="J31" s="237"/>
      <c r="K31" s="165"/>
      <c r="L31" s="52"/>
      <c r="S31" s="51"/>
      <c r="AS31" s="50" t="s">
        <v>8</v>
      </c>
      <c r="AT31" s="50" t="s">
        <v>4</v>
      </c>
      <c r="AU31" s="49" t="s">
        <v>23</v>
      </c>
      <c r="AV31" s="49" t="s">
        <v>9</v>
      </c>
      <c r="AW31" s="49" t="s">
        <v>6</v>
      </c>
      <c r="AX31" s="50" t="s">
        <v>5</v>
      </c>
    </row>
    <row r="32" spans="1:64" s="6" customFormat="1" ht="22.5" customHeight="1">
      <c r="A32" s="98"/>
      <c r="B32" s="184"/>
      <c r="C32" s="156">
        <v>5</v>
      </c>
      <c r="D32" s="27" t="s">
        <v>2</v>
      </c>
      <c r="E32" s="26" t="s">
        <v>194</v>
      </c>
      <c r="F32" s="22" t="s">
        <v>195</v>
      </c>
      <c r="G32" s="25" t="s">
        <v>38</v>
      </c>
      <c r="H32" s="24">
        <f>H36</f>
        <v>56.8305</v>
      </c>
      <c r="I32" s="23"/>
      <c r="J32" s="234">
        <f>ROUND(I32*H32,2)</f>
        <v>0</v>
      </c>
      <c r="K32" s="109"/>
      <c r="L32" s="21" t="s">
        <v>33</v>
      </c>
      <c r="M32" s="20" t="s">
        <v>34</v>
      </c>
      <c r="N32" s="19">
        <v>0.075</v>
      </c>
      <c r="O32" s="19">
        <f>N32*H32</f>
        <v>4.2622875</v>
      </c>
      <c r="P32" s="19">
        <v>0</v>
      </c>
      <c r="Q32" s="19">
        <f>P32*H32</f>
        <v>0</v>
      </c>
      <c r="R32" s="19">
        <v>0</v>
      </c>
      <c r="S32" s="18">
        <f>R32*H32</f>
        <v>0</v>
      </c>
      <c r="AQ32" s="16" t="s">
        <v>3</v>
      </c>
      <c r="AS32" s="16" t="s">
        <v>2</v>
      </c>
      <c r="AT32" s="16" t="s">
        <v>4</v>
      </c>
      <c r="AX32" s="16" t="s">
        <v>5</v>
      </c>
      <c r="BD32" s="17">
        <f>IF(M32="základní",J32,0)</f>
        <v>0</v>
      </c>
      <c r="BE32" s="17">
        <f>IF(M32="snížená",J32,0)</f>
        <v>0</v>
      </c>
      <c r="BF32" s="17">
        <f>IF(M32="zákl. přenesená",J32,0)</f>
        <v>0</v>
      </c>
      <c r="BG32" s="17">
        <f>IF(M32="sníž. přenesená",J32,0)</f>
        <v>0</v>
      </c>
      <c r="BH32" s="17">
        <f>IF(M32="nulová",J32,0)</f>
        <v>0</v>
      </c>
      <c r="BI32" s="16" t="s">
        <v>6</v>
      </c>
      <c r="BJ32" s="17">
        <f>ROUND(I32*H32,2)</f>
        <v>0</v>
      </c>
      <c r="BK32" s="16" t="s">
        <v>3</v>
      </c>
      <c r="BL32" s="16" t="s">
        <v>73</v>
      </c>
    </row>
    <row r="33" spans="1:50" s="28" customFormat="1" ht="15">
      <c r="A33" s="70"/>
      <c r="B33" s="185"/>
      <c r="C33" s="157"/>
      <c r="D33" s="135"/>
      <c r="E33" s="186" t="s">
        <v>33</v>
      </c>
      <c r="F33" s="181" t="s">
        <v>137</v>
      </c>
      <c r="G33" s="133"/>
      <c r="H33" s="187">
        <f>0.1*92.45</f>
        <v>9.245000000000001</v>
      </c>
      <c r="I33" s="133"/>
      <c r="J33" s="236"/>
      <c r="K33" s="133"/>
      <c r="L33" s="31"/>
      <c r="S33" s="30"/>
      <c r="AS33" s="29" t="s">
        <v>8</v>
      </c>
      <c r="AT33" s="29" t="s">
        <v>4</v>
      </c>
      <c r="AU33" s="28" t="s">
        <v>6</v>
      </c>
      <c r="AV33" s="28" t="s">
        <v>9</v>
      </c>
      <c r="AW33" s="28" t="s">
        <v>10</v>
      </c>
      <c r="AX33" s="29" t="s">
        <v>5</v>
      </c>
    </row>
    <row r="34" spans="1:50" s="28" customFormat="1" ht="15">
      <c r="A34" s="70"/>
      <c r="B34" s="185"/>
      <c r="C34" s="157"/>
      <c r="D34" s="135"/>
      <c r="E34" s="190" t="s">
        <v>33</v>
      </c>
      <c r="F34" s="181" t="s">
        <v>122</v>
      </c>
      <c r="G34" s="133"/>
      <c r="H34" s="187">
        <f>0.4*107.82</f>
        <v>43.128</v>
      </c>
      <c r="I34" s="133"/>
      <c r="J34" s="236"/>
      <c r="K34" s="133"/>
      <c r="L34" s="31"/>
      <c r="S34" s="30"/>
      <c r="AS34" s="29" t="s">
        <v>8</v>
      </c>
      <c r="AT34" s="29" t="s">
        <v>4</v>
      </c>
      <c r="AU34" s="28" t="s">
        <v>6</v>
      </c>
      <c r="AV34" s="28" t="s">
        <v>9</v>
      </c>
      <c r="AW34" s="28" t="s">
        <v>10</v>
      </c>
      <c r="AX34" s="29" t="s">
        <v>5</v>
      </c>
    </row>
    <row r="35" spans="1:50" s="28" customFormat="1" ht="15">
      <c r="A35" s="70"/>
      <c r="B35" s="185"/>
      <c r="C35" s="157"/>
      <c r="D35" s="135"/>
      <c r="E35" s="186" t="s">
        <v>33</v>
      </c>
      <c r="F35" s="133" t="s">
        <v>156</v>
      </c>
      <c r="G35" s="133"/>
      <c r="H35" s="133">
        <f>0.25*17.83</f>
        <v>4.4575</v>
      </c>
      <c r="I35" s="133"/>
      <c r="J35" s="236"/>
      <c r="K35" s="133"/>
      <c r="L35" s="31"/>
      <c r="S35" s="30"/>
      <c r="AS35" s="29" t="s">
        <v>8</v>
      </c>
      <c r="AT35" s="29" t="s">
        <v>4</v>
      </c>
      <c r="AU35" s="28" t="s">
        <v>6</v>
      </c>
      <c r="AV35" s="28" t="s">
        <v>9</v>
      </c>
      <c r="AW35" s="28" t="s">
        <v>10</v>
      </c>
      <c r="AX35" s="29" t="s">
        <v>5</v>
      </c>
    </row>
    <row r="36" spans="1:50" s="7" customFormat="1" ht="15">
      <c r="A36" s="100"/>
      <c r="B36" s="191"/>
      <c r="C36" s="157"/>
      <c r="D36" s="135"/>
      <c r="E36" s="136"/>
      <c r="F36" s="137" t="s">
        <v>32</v>
      </c>
      <c r="G36" s="115"/>
      <c r="H36" s="192">
        <f>SUM(H33:H35)</f>
        <v>56.8305</v>
      </c>
      <c r="I36" s="115"/>
      <c r="J36" s="238"/>
      <c r="K36" s="131"/>
      <c r="L36" s="48"/>
      <c r="S36" s="47"/>
      <c r="AS36" s="8" t="s">
        <v>8</v>
      </c>
      <c r="AT36" s="8" t="s">
        <v>4</v>
      </c>
      <c r="AU36" s="7" t="s">
        <v>3</v>
      </c>
      <c r="AV36" s="7" t="s">
        <v>9</v>
      </c>
      <c r="AW36" s="7" t="s">
        <v>6</v>
      </c>
      <c r="AX36" s="8" t="s">
        <v>5</v>
      </c>
    </row>
    <row r="37" spans="2:64" s="6" customFormat="1" ht="22.5" customHeight="1">
      <c r="B37" s="184"/>
      <c r="C37" s="156">
        <v>6</v>
      </c>
      <c r="D37" s="27" t="s">
        <v>2</v>
      </c>
      <c r="E37" s="26" t="s">
        <v>72</v>
      </c>
      <c r="F37" s="22" t="s">
        <v>135</v>
      </c>
      <c r="G37" s="25" t="s">
        <v>38</v>
      </c>
      <c r="H37" s="24">
        <f>H31</f>
        <v>56.8305</v>
      </c>
      <c r="I37" s="69"/>
      <c r="J37" s="234">
        <f>ROUND(I37*H37,2)</f>
        <v>0</v>
      </c>
      <c r="K37" s="114"/>
      <c r="L37" s="21"/>
      <c r="M37" s="20"/>
      <c r="N37" s="19"/>
      <c r="O37" s="19"/>
      <c r="P37" s="19"/>
      <c r="Q37" s="19"/>
      <c r="R37" s="19"/>
      <c r="S37" s="18"/>
      <c r="AQ37" s="16" t="s">
        <v>3</v>
      </c>
      <c r="AS37" s="16" t="s">
        <v>2</v>
      </c>
      <c r="AT37" s="16" t="s">
        <v>4</v>
      </c>
      <c r="AX37" s="16" t="s">
        <v>5</v>
      </c>
      <c r="BD37" s="17">
        <f>IF(M37="základní",J37,0)</f>
        <v>0</v>
      </c>
      <c r="BE37" s="17">
        <f>IF(M37="snížená",J37,0)</f>
        <v>0</v>
      </c>
      <c r="BF37" s="17">
        <f>IF(M37="zákl. přenesená",J37,0)</f>
        <v>0</v>
      </c>
      <c r="BG37" s="17">
        <f>IF(M37="sníž. přenesená",J37,0)</f>
        <v>0</v>
      </c>
      <c r="BH37" s="17">
        <f>IF(M37="nulová",J37,0)</f>
        <v>0</v>
      </c>
      <c r="BI37" s="16" t="s">
        <v>6</v>
      </c>
      <c r="BJ37" s="17">
        <f>ROUND(I37*H37,2)</f>
        <v>0</v>
      </c>
      <c r="BK37" s="16" t="s">
        <v>3</v>
      </c>
      <c r="BL37" s="16" t="s">
        <v>71</v>
      </c>
    </row>
    <row r="38" spans="2:64" s="6" customFormat="1" ht="22.5" customHeight="1">
      <c r="B38" s="184"/>
      <c r="C38" s="156">
        <v>7</v>
      </c>
      <c r="D38" s="27" t="s">
        <v>2</v>
      </c>
      <c r="E38" s="26" t="s">
        <v>70</v>
      </c>
      <c r="F38" s="66" t="s">
        <v>125</v>
      </c>
      <c r="G38" s="25" t="s">
        <v>38</v>
      </c>
      <c r="H38" s="24">
        <f>H37</f>
        <v>56.8305</v>
      </c>
      <c r="I38" s="23"/>
      <c r="J38" s="234">
        <f>ROUND(I38*H38,2)</f>
        <v>0</v>
      </c>
      <c r="K38" s="114"/>
      <c r="L38" s="21" t="s">
        <v>33</v>
      </c>
      <c r="M38" s="20" t="s">
        <v>34</v>
      </c>
      <c r="N38" s="19">
        <v>0.009</v>
      </c>
      <c r="O38" s="19">
        <f>N38*H38</f>
        <v>0.5114744999999999</v>
      </c>
      <c r="P38" s="19">
        <v>0</v>
      </c>
      <c r="Q38" s="19">
        <f>P38*H38</f>
        <v>0</v>
      </c>
      <c r="R38" s="19">
        <v>0</v>
      </c>
      <c r="S38" s="18">
        <f>R38*H38</f>
        <v>0</v>
      </c>
      <c r="AQ38" s="16" t="s">
        <v>3</v>
      </c>
      <c r="AS38" s="16" t="s">
        <v>2</v>
      </c>
      <c r="AT38" s="16" t="s">
        <v>4</v>
      </c>
      <c r="AX38" s="16" t="s">
        <v>5</v>
      </c>
      <c r="BD38" s="17">
        <f>IF(M38="základní",J38,0)</f>
        <v>0</v>
      </c>
      <c r="BE38" s="17">
        <f>IF(M38="snížená",J38,0)</f>
        <v>0</v>
      </c>
      <c r="BF38" s="17">
        <f>IF(M38="zákl. přenesená",J38,0)</f>
        <v>0</v>
      </c>
      <c r="BG38" s="17">
        <f>IF(M38="sníž. přenesená",J38,0)</f>
        <v>0</v>
      </c>
      <c r="BH38" s="17">
        <f>IF(M38="nulová",J38,0)</f>
        <v>0</v>
      </c>
      <c r="BI38" s="16" t="s">
        <v>6</v>
      </c>
      <c r="BJ38" s="17">
        <f>ROUND(I38*H38,2)</f>
        <v>0</v>
      </c>
      <c r="BK38" s="16" t="s">
        <v>3</v>
      </c>
      <c r="BL38" s="16" t="s">
        <v>69</v>
      </c>
    </row>
    <row r="39" spans="2:64" s="6" customFormat="1" ht="37.5" customHeight="1">
      <c r="B39" s="184"/>
      <c r="C39" s="156">
        <v>8</v>
      </c>
      <c r="D39" s="27" t="s">
        <v>2</v>
      </c>
      <c r="E39" s="26" t="s">
        <v>68</v>
      </c>
      <c r="F39" s="66" t="s">
        <v>126</v>
      </c>
      <c r="G39" s="25" t="s">
        <v>35</v>
      </c>
      <c r="H39" s="68">
        <f>H37*1.8</f>
        <v>102.2949</v>
      </c>
      <c r="I39" s="23"/>
      <c r="J39" s="234">
        <f>ROUND(I39*H39,2)</f>
        <v>0</v>
      </c>
      <c r="K39" s="114"/>
      <c r="L39" s="21" t="s">
        <v>33</v>
      </c>
      <c r="M39" s="20" t="s">
        <v>34</v>
      </c>
      <c r="N39" s="19">
        <v>0</v>
      </c>
      <c r="O39" s="19">
        <f>N39*H39</f>
        <v>0</v>
      </c>
      <c r="P39" s="19">
        <v>0</v>
      </c>
      <c r="Q39" s="19">
        <f>P39*H39</f>
        <v>0</v>
      </c>
      <c r="R39" s="19">
        <v>0</v>
      </c>
      <c r="S39" s="18">
        <f>R39*H39</f>
        <v>0</v>
      </c>
      <c r="AQ39" s="16" t="s">
        <v>3</v>
      </c>
      <c r="AS39" s="16" t="s">
        <v>2</v>
      </c>
      <c r="AT39" s="16" t="s">
        <v>4</v>
      </c>
      <c r="AX39" s="16" t="s">
        <v>5</v>
      </c>
      <c r="BD39" s="17">
        <f>IF(M39="základní",J39,0)</f>
        <v>0</v>
      </c>
      <c r="BE39" s="17">
        <f>IF(M39="snížená",J39,0)</f>
        <v>0</v>
      </c>
      <c r="BF39" s="17">
        <f>IF(M39="zákl. přenesená",J39,0)</f>
        <v>0</v>
      </c>
      <c r="BG39" s="17">
        <f>IF(M39="sníž. přenesená",J39,0)</f>
        <v>0</v>
      </c>
      <c r="BH39" s="17">
        <f>IF(M39="nulová",J39,0)</f>
        <v>0</v>
      </c>
      <c r="BI39" s="16" t="s">
        <v>6</v>
      </c>
      <c r="BJ39" s="17">
        <f>ROUND(I39*H39,2)</f>
        <v>0</v>
      </c>
      <c r="BK39" s="16" t="s">
        <v>3</v>
      </c>
      <c r="BL39" s="16" t="s">
        <v>67</v>
      </c>
    </row>
    <row r="40" spans="2:62" s="32" customFormat="1" ht="29.85" customHeight="1">
      <c r="B40" s="178"/>
      <c r="C40" s="158"/>
      <c r="D40" s="80"/>
      <c r="E40" s="81"/>
      <c r="F40" s="81" t="s">
        <v>66</v>
      </c>
      <c r="G40" s="78"/>
      <c r="H40" s="78"/>
      <c r="I40" s="78"/>
      <c r="J40" s="233">
        <f>SUM(J41:J107)</f>
        <v>0</v>
      </c>
      <c r="K40" s="78"/>
      <c r="L40" s="38"/>
      <c r="O40" s="37">
        <f>SUM(O54:O107)</f>
        <v>89.52677138945</v>
      </c>
      <c r="Q40" s="37">
        <f>SUM(Q54:Q107)</f>
        <v>12.191335581500002</v>
      </c>
      <c r="S40" s="36">
        <f>SUM(S54:S107)</f>
        <v>0</v>
      </c>
      <c r="U40" s="78"/>
      <c r="V40" s="78"/>
      <c r="W40" s="78"/>
      <c r="X40" s="78"/>
      <c r="Y40" s="78"/>
      <c r="Z40" s="78"/>
      <c r="AA40" s="78"/>
      <c r="AQ40" s="34" t="s">
        <v>6</v>
      </c>
      <c r="AS40" s="35" t="s">
        <v>29</v>
      </c>
      <c r="AT40" s="35" t="s">
        <v>6</v>
      </c>
      <c r="AX40" s="34" t="s">
        <v>5</v>
      </c>
      <c r="BJ40" s="33">
        <f>SUM(BJ54:BJ107)</f>
        <v>0</v>
      </c>
    </row>
    <row r="41" spans="2:50" s="12" customFormat="1" ht="15">
      <c r="B41" s="193"/>
      <c r="C41" s="156">
        <v>9</v>
      </c>
      <c r="D41" s="64" t="s">
        <v>2</v>
      </c>
      <c r="E41" s="26" t="s">
        <v>160</v>
      </c>
      <c r="F41" s="66" t="s">
        <v>159</v>
      </c>
      <c r="G41" s="25" t="s">
        <v>0</v>
      </c>
      <c r="H41" s="68">
        <f>H44</f>
        <v>125.64999999999999</v>
      </c>
      <c r="I41" s="23"/>
      <c r="J41" s="234">
        <f>ROUND(H41*I41,2)</f>
        <v>0</v>
      </c>
      <c r="K41" s="108"/>
      <c r="L41" s="101"/>
      <c r="M41" s="77"/>
      <c r="N41" s="77"/>
      <c r="O41" s="77"/>
      <c r="P41" s="77"/>
      <c r="Q41" s="77"/>
      <c r="R41" s="77"/>
      <c r="S41" s="102"/>
      <c r="T41" s="77"/>
      <c r="U41" s="103"/>
      <c r="V41" s="104"/>
      <c r="W41" s="105"/>
      <c r="X41" s="106"/>
      <c r="Y41" s="107"/>
      <c r="Z41" s="107"/>
      <c r="AA41" s="108"/>
      <c r="AS41" s="13"/>
      <c r="AT41" s="13"/>
      <c r="AX41" s="13"/>
    </row>
    <row r="42" spans="2:50" s="12" customFormat="1" ht="15">
      <c r="B42" s="193"/>
      <c r="C42" s="157"/>
      <c r="D42" s="135"/>
      <c r="E42" s="186"/>
      <c r="F42" s="181" t="s">
        <v>138</v>
      </c>
      <c r="G42" s="133"/>
      <c r="H42" s="187">
        <v>107.82</v>
      </c>
      <c r="I42" s="133"/>
      <c r="J42" s="236"/>
      <c r="K42" s="108"/>
      <c r="L42" s="101"/>
      <c r="M42" s="77"/>
      <c r="N42" s="77"/>
      <c r="O42" s="77"/>
      <c r="P42" s="77"/>
      <c r="Q42" s="77"/>
      <c r="R42" s="77"/>
      <c r="S42" s="102"/>
      <c r="T42" s="77"/>
      <c r="U42" s="103"/>
      <c r="V42" s="104"/>
      <c r="W42" s="105"/>
      <c r="X42" s="106"/>
      <c r="Y42" s="107"/>
      <c r="Z42" s="107"/>
      <c r="AA42" s="108"/>
      <c r="AS42" s="13"/>
      <c r="AT42" s="13"/>
      <c r="AX42" s="13"/>
    </row>
    <row r="43" spans="2:50" s="12" customFormat="1" ht="15">
      <c r="B43" s="193"/>
      <c r="C43" s="157"/>
      <c r="D43" s="135"/>
      <c r="E43" s="186"/>
      <c r="F43" s="133" t="s">
        <v>172</v>
      </c>
      <c r="G43" s="133"/>
      <c r="H43" s="133">
        <v>17.83</v>
      </c>
      <c r="I43" s="133"/>
      <c r="J43" s="236"/>
      <c r="K43" s="108"/>
      <c r="L43" s="101"/>
      <c r="M43" s="77"/>
      <c r="N43" s="77"/>
      <c r="O43" s="77"/>
      <c r="P43" s="77"/>
      <c r="Q43" s="77"/>
      <c r="R43" s="77"/>
      <c r="S43" s="102"/>
      <c r="T43" s="77"/>
      <c r="U43" s="103"/>
      <c r="V43" s="104"/>
      <c r="W43" s="105"/>
      <c r="X43" s="106"/>
      <c r="Y43" s="107"/>
      <c r="Z43" s="107"/>
      <c r="AA43" s="108"/>
      <c r="AS43" s="13"/>
      <c r="AT43" s="13"/>
      <c r="AX43" s="13"/>
    </row>
    <row r="44" spans="1:50" s="7" customFormat="1" ht="15">
      <c r="A44" s="100"/>
      <c r="B44" s="191"/>
      <c r="C44" s="157"/>
      <c r="D44" s="135"/>
      <c r="E44" s="136"/>
      <c r="F44" s="137" t="s">
        <v>32</v>
      </c>
      <c r="G44" s="115"/>
      <c r="H44" s="138">
        <f>SUM(H42:H43)</f>
        <v>125.64999999999999</v>
      </c>
      <c r="I44" s="115"/>
      <c r="J44" s="238"/>
      <c r="K44" s="131"/>
      <c r="L44" s="48"/>
      <c r="S44" s="47"/>
      <c r="AS44" s="8" t="s">
        <v>8</v>
      </c>
      <c r="AT44" s="8" t="s">
        <v>4</v>
      </c>
      <c r="AU44" s="7" t="s">
        <v>3</v>
      </c>
      <c r="AV44" s="7" t="s">
        <v>9</v>
      </c>
      <c r="AW44" s="7" t="s">
        <v>6</v>
      </c>
      <c r="AX44" s="8" t="s">
        <v>5</v>
      </c>
    </row>
    <row r="45" spans="1:50" s="7" customFormat="1" ht="27">
      <c r="A45" s="100"/>
      <c r="B45" s="191"/>
      <c r="C45" s="156" t="s">
        <v>171</v>
      </c>
      <c r="D45" s="64" t="s">
        <v>2</v>
      </c>
      <c r="E45" s="26">
        <v>916241212</v>
      </c>
      <c r="F45" s="66" t="s">
        <v>169</v>
      </c>
      <c r="G45" s="25" t="s">
        <v>37</v>
      </c>
      <c r="H45" s="68">
        <v>26.57</v>
      </c>
      <c r="I45" s="23"/>
      <c r="J45" s="234">
        <f>H45*I45</f>
        <v>0</v>
      </c>
      <c r="K45" s="131"/>
      <c r="L45" s="115"/>
      <c r="S45" s="115"/>
      <c r="AS45" s="8"/>
      <c r="AT45" s="8"/>
      <c r="AX45" s="8"/>
    </row>
    <row r="46" spans="1:50" s="7" customFormat="1" ht="27">
      <c r="A46" s="100"/>
      <c r="B46" s="191"/>
      <c r="C46" s="156">
        <v>11</v>
      </c>
      <c r="D46" s="46" t="s">
        <v>11</v>
      </c>
      <c r="E46" s="45" t="s">
        <v>133</v>
      </c>
      <c r="F46" s="41" t="s">
        <v>115</v>
      </c>
      <c r="G46" s="44" t="s">
        <v>37</v>
      </c>
      <c r="H46" s="43">
        <v>26.57</v>
      </c>
      <c r="I46" s="42"/>
      <c r="J46" s="239">
        <f>H46*I46</f>
        <v>0</v>
      </c>
      <c r="K46" s="131"/>
      <c r="L46" s="115"/>
      <c r="S46" s="115"/>
      <c r="AS46" s="8"/>
      <c r="AT46" s="8"/>
      <c r="AX46" s="8"/>
    </row>
    <row r="47" spans="1:50" s="7" customFormat="1" ht="15">
      <c r="A47" s="100"/>
      <c r="B47" s="191"/>
      <c r="C47" s="156">
        <v>12</v>
      </c>
      <c r="D47" s="46" t="s">
        <v>11</v>
      </c>
      <c r="E47" s="45" t="s">
        <v>174</v>
      </c>
      <c r="F47" s="41" t="s">
        <v>170</v>
      </c>
      <c r="G47" s="44" t="s">
        <v>38</v>
      </c>
      <c r="H47" s="43">
        <f>H46*0.06</f>
        <v>1.5942</v>
      </c>
      <c r="I47" s="42"/>
      <c r="J47" s="239">
        <f>H47*I47</f>
        <v>0</v>
      </c>
      <c r="K47" s="131"/>
      <c r="L47" s="115"/>
      <c r="S47" s="115"/>
      <c r="AS47" s="8"/>
      <c r="AT47" s="8"/>
      <c r="AX47" s="8"/>
    </row>
    <row r="48" spans="2:10" s="85" customFormat="1" ht="27">
      <c r="B48" s="193"/>
      <c r="C48" s="156">
        <v>13</v>
      </c>
      <c r="D48" s="64" t="s">
        <v>2</v>
      </c>
      <c r="E48" s="26" t="s">
        <v>175</v>
      </c>
      <c r="F48" s="66" t="s">
        <v>161</v>
      </c>
      <c r="G48" s="25" t="s">
        <v>0</v>
      </c>
      <c r="H48" s="68">
        <f>17.83*2</f>
        <v>35.66</v>
      </c>
      <c r="I48" s="23"/>
      <c r="J48" s="234">
        <f>ROUND(I48*H48,2)</f>
        <v>0</v>
      </c>
    </row>
    <row r="49" spans="2:10" s="85" customFormat="1" ht="15">
      <c r="B49" s="193"/>
      <c r="C49" s="156">
        <v>14</v>
      </c>
      <c r="D49" s="64" t="s">
        <v>2</v>
      </c>
      <c r="E49" s="26" t="s">
        <v>162</v>
      </c>
      <c r="F49" s="66" t="s">
        <v>177</v>
      </c>
      <c r="G49" s="25" t="s">
        <v>0</v>
      </c>
      <c r="H49" s="68">
        <f>17.83</f>
        <v>17.83</v>
      </c>
      <c r="I49" s="23"/>
      <c r="J49" s="234">
        <f>ROUND(I49*H49,2)</f>
        <v>0</v>
      </c>
    </row>
    <row r="50" spans="2:10" s="85" customFormat="1" ht="27">
      <c r="B50" s="193"/>
      <c r="C50" s="156">
        <v>15</v>
      </c>
      <c r="D50" s="64" t="s">
        <v>2</v>
      </c>
      <c r="E50" s="26" t="s">
        <v>163</v>
      </c>
      <c r="F50" s="66" t="s">
        <v>164</v>
      </c>
      <c r="G50" s="25" t="s">
        <v>0</v>
      </c>
      <c r="H50" s="68">
        <f>H49</f>
        <v>17.83</v>
      </c>
      <c r="I50" s="23"/>
      <c r="J50" s="234">
        <f>ROUND(I50*H50,2)</f>
        <v>0</v>
      </c>
    </row>
    <row r="51" spans="2:10" s="85" customFormat="1" ht="15">
      <c r="B51" s="173"/>
      <c r="C51" s="156">
        <v>16</v>
      </c>
      <c r="D51" s="46" t="s">
        <v>11</v>
      </c>
      <c r="E51" s="45" t="s">
        <v>165</v>
      </c>
      <c r="F51" s="41" t="s">
        <v>166</v>
      </c>
      <c r="G51" s="44" t="s">
        <v>0</v>
      </c>
      <c r="H51" s="43">
        <f>H52</f>
        <v>18.1866</v>
      </c>
      <c r="I51" s="42"/>
      <c r="J51" s="239">
        <f>ROUND(I51*H51,2)</f>
        <v>0</v>
      </c>
    </row>
    <row r="52" spans="2:10" s="85" customFormat="1" ht="15">
      <c r="B52" s="173"/>
      <c r="C52" s="158"/>
      <c r="D52" s="144"/>
      <c r="E52" s="139"/>
      <c r="F52" s="140" t="s">
        <v>168</v>
      </c>
      <c r="G52" s="139"/>
      <c r="H52" s="141">
        <f>17.83*1.02</f>
        <v>18.1866</v>
      </c>
      <c r="I52" s="139"/>
      <c r="J52" s="240"/>
    </row>
    <row r="53" spans="2:10" s="85" customFormat="1" ht="15">
      <c r="B53" s="194"/>
      <c r="C53" s="67">
        <v>17</v>
      </c>
      <c r="D53" s="145" t="s">
        <v>2</v>
      </c>
      <c r="E53" s="23" t="s">
        <v>176</v>
      </c>
      <c r="F53" s="23" t="s">
        <v>167</v>
      </c>
      <c r="G53" s="25" t="s">
        <v>0</v>
      </c>
      <c r="H53" s="83">
        <f>H49</f>
        <v>17.83</v>
      </c>
      <c r="I53" s="153"/>
      <c r="J53" s="241">
        <f>ROUND(I53*H53,2)</f>
        <v>0</v>
      </c>
    </row>
    <row r="54" spans="2:64" s="6" customFormat="1" ht="22.5" customHeight="1">
      <c r="B54" s="184"/>
      <c r="C54" s="156">
        <v>18</v>
      </c>
      <c r="D54" s="64" t="s">
        <v>2</v>
      </c>
      <c r="E54" s="65" t="s">
        <v>65</v>
      </c>
      <c r="F54" s="66" t="s">
        <v>64</v>
      </c>
      <c r="G54" s="67" t="s">
        <v>0</v>
      </c>
      <c r="H54" s="68">
        <v>92.45</v>
      </c>
      <c r="I54" s="69"/>
      <c r="J54" s="242">
        <f>ROUND(I54*H54,2)</f>
        <v>0</v>
      </c>
      <c r="K54" s="109"/>
      <c r="L54" s="21" t="s">
        <v>33</v>
      </c>
      <c r="M54" s="20" t="s">
        <v>34</v>
      </c>
      <c r="N54" s="19">
        <v>0.13</v>
      </c>
      <c r="O54" s="19">
        <f>N54*H54</f>
        <v>12.018500000000001</v>
      </c>
      <c r="P54" s="19">
        <v>0</v>
      </c>
      <c r="Q54" s="19">
        <f>P54*H54</f>
        <v>0</v>
      </c>
      <c r="R54" s="19">
        <v>0</v>
      </c>
      <c r="S54" s="18">
        <f>R54*H54</f>
        <v>0</v>
      </c>
      <c r="U54" s="109"/>
      <c r="V54" s="109"/>
      <c r="W54" s="109"/>
      <c r="X54" s="109"/>
      <c r="Y54" s="109"/>
      <c r="Z54" s="109"/>
      <c r="AA54" s="109"/>
      <c r="AQ54" s="16" t="s">
        <v>3</v>
      </c>
      <c r="AS54" s="16" t="s">
        <v>2</v>
      </c>
      <c r="AT54" s="16" t="s">
        <v>4</v>
      </c>
      <c r="AX54" s="16" t="s">
        <v>5</v>
      </c>
      <c r="BD54" s="17">
        <f>IF(M54="základní",J54,0)</f>
        <v>0</v>
      </c>
      <c r="BE54" s="17">
        <f>IF(M54="snížená",J54,0)</f>
        <v>0</v>
      </c>
      <c r="BF54" s="17">
        <f>IF(M54="zákl. přenesená",J54,0)</f>
        <v>0</v>
      </c>
      <c r="BG54" s="17">
        <f>IF(M54="sníž. přenesená",J54,0)</f>
        <v>0</v>
      </c>
      <c r="BH54" s="17">
        <f>IF(M54="nulová",J54,0)</f>
        <v>0</v>
      </c>
      <c r="BI54" s="16" t="s">
        <v>6</v>
      </c>
      <c r="BJ54" s="17">
        <f>ROUND(I54*H54,2)</f>
        <v>0</v>
      </c>
      <c r="BK54" s="16" t="s">
        <v>3</v>
      </c>
      <c r="BL54" s="16" t="s">
        <v>7</v>
      </c>
    </row>
    <row r="55" spans="2:50" s="28" customFormat="1" ht="15">
      <c r="B55" s="185"/>
      <c r="C55" s="157"/>
      <c r="D55" s="142"/>
      <c r="E55" s="143" t="s">
        <v>33</v>
      </c>
      <c r="F55" s="134" t="s">
        <v>139</v>
      </c>
      <c r="G55" s="132"/>
      <c r="H55" s="161">
        <f>SUM(H56:H57)</f>
        <v>17.4259005</v>
      </c>
      <c r="I55" s="132"/>
      <c r="J55" s="243"/>
      <c r="K55" s="132"/>
      <c r="L55" s="31"/>
      <c r="S55" s="30"/>
      <c r="AS55" s="29" t="s">
        <v>8</v>
      </c>
      <c r="AT55" s="29" t="s">
        <v>4</v>
      </c>
      <c r="AU55" s="28" t="s">
        <v>6</v>
      </c>
      <c r="AV55" s="28" t="s">
        <v>9</v>
      </c>
      <c r="AW55" s="28" t="s">
        <v>10</v>
      </c>
      <c r="AX55" s="29" t="s">
        <v>5</v>
      </c>
    </row>
    <row r="56" spans="2:64" s="6" customFormat="1" ht="31.5" customHeight="1">
      <c r="B56" s="184"/>
      <c r="C56" s="156">
        <v>19</v>
      </c>
      <c r="D56" s="46" t="s">
        <v>11</v>
      </c>
      <c r="E56" s="45" t="s">
        <v>178</v>
      </c>
      <c r="F56" s="41" t="s">
        <v>127</v>
      </c>
      <c r="G56" s="44" t="s">
        <v>35</v>
      </c>
      <c r="H56" s="43">
        <f>6.445*1.83*1.03</f>
        <v>12.148180500000002</v>
      </c>
      <c r="I56" s="42"/>
      <c r="J56" s="239">
        <f>ROUND(I56*H56,2)</f>
        <v>0</v>
      </c>
      <c r="K56" s="79"/>
      <c r="L56" s="40" t="s">
        <v>33</v>
      </c>
      <c r="M56" s="39" t="s">
        <v>34</v>
      </c>
      <c r="N56" s="19">
        <v>0</v>
      </c>
      <c r="O56" s="19">
        <f>N56*H56</f>
        <v>0</v>
      </c>
      <c r="P56" s="19">
        <v>1</v>
      </c>
      <c r="Q56" s="19">
        <f>P56*H56</f>
        <v>12.148180500000002</v>
      </c>
      <c r="R56" s="19">
        <v>0</v>
      </c>
      <c r="S56" s="18">
        <f>R56*H56</f>
        <v>0</v>
      </c>
      <c r="AQ56" s="16" t="s">
        <v>12</v>
      </c>
      <c r="AS56" s="16" t="s">
        <v>11</v>
      </c>
      <c r="AT56" s="16" t="s">
        <v>4</v>
      </c>
      <c r="AX56" s="16" t="s">
        <v>5</v>
      </c>
      <c r="BD56" s="17">
        <f>IF(M56="základní",J56,0)</f>
        <v>0</v>
      </c>
      <c r="BE56" s="17">
        <f>IF(M56="snížená",J56,0)</f>
        <v>0</v>
      </c>
      <c r="BF56" s="17">
        <f>IF(M56="zákl. přenesená",J56,0)</f>
        <v>0</v>
      </c>
      <c r="BG56" s="17">
        <f>IF(M56="sníž. přenesená",J56,0)</f>
        <v>0</v>
      </c>
      <c r="BH56" s="17">
        <f>IF(M56="nulová",J56,0)</f>
        <v>0</v>
      </c>
      <c r="BI56" s="16" t="s">
        <v>6</v>
      </c>
      <c r="BJ56" s="17">
        <f>ROUND(I56*H56,2)</f>
        <v>0</v>
      </c>
      <c r="BK56" s="16" t="s">
        <v>3</v>
      </c>
      <c r="BL56" s="16" t="s">
        <v>13</v>
      </c>
    </row>
    <row r="57" spans="2:50" s="28" customFormat="1" ht="15">
      <c r="B57" s="185"/>
      <c r="C57" s="156">
        <v>20</v>
      </c>
      <c r="D57" s="46" t="s">
        <v>11</v>
      </c>
      <c r="E57" s="45" t="s">
        <v>179</v>
      </c>
      <c r="F57" s="41" t="s">
        <v>184</v>
      </c>
      <c r="G57" s="44" t="s">
        <v>35</v>
      </c>
      <c r="H57" s="43">
        <f>2.8*1.83*1.03</f>
        <v>5.2777199999999995</v>
      </c>
      <c r="I57" s="42"/>
      <c r="J57" s="239">
        <f>ROUND(I57*H57,2)</f>
        <v>0</v>
      </c>
      <c r="K57" s="133"/>
      <c r="L57" s="31"/>
      <c r="S57" s="30"/>
      <c r="AS57" s="29" t="s">
        <v>8</v>
      </c>
      <c r="AT57" s="29" t="s">
        <v>4</v>
      </c>
      <c r="AU57" s="28" t="s">
        <v>6</v>
      </c>
      <c r="AV57" s="28" t="s">
        <v>9</v>
      </c>
      <c r="AW57" s="28" t="s">
        <v>10</v>
      </c>
      <c r="AX57" s="29" t="s">
        <v>5</v>
      </c>
    </row>
    <row r="58" spans="2:50" s="12" customFormat="1" ht="15">
      <c r="B58" s="193"/>
      <c r="C58" s="157"/>
      <c r="D58" s="135"/>
      <c r="E58" s="195" t="s">
        <v>33</v>
      </c>
      <c r="F58" s="196" t="s">
        <v>140</v>
      </c>
      <c r="G58" s="166"/>
      <c r="H58" s="197">
        <f>(6.445*1.83*1.03)+(2.8*1.83*1.03)</f>
        <v>17.4259005</v>
      </c>
      <c r="I58" s="166"/>
      <c r="J58" s="244"/>
      <c r="K58" s="166"/>
      <c r="L58" s="15"/>
      <c r="S58" s="14"/>
      <c r="AS58" s="13" t="s">
        <v>8</v>
      </c>
      <c r="AT58" s="13" t="s">
        <v>4</v>
      </c>
      <c r="AU58" s="12" t="s">
        <v>4</v>
      </c>
      <c r="AV58" s="12" t="s">
        <v>9</v>
      </c>
      <c r="AW58" s="12" t="s">
        <v>6</v>
      </c>
      <c r="AX58" s="13" t="s">
        <v>5</v>
      </c>
    </row>
    <row r="59" spans="1:50" s="12" customFormat="1" ht="15">
      <c r="A59" s="98"/>
      <c r="B59" s="198"/>
      <c r="C59" s="156">
        <v>21</v>
      </c>
      <c r="D59" s="27" t="s">
        <v>2</v>
      </c>
      <c r="E59" s="26">
        <v>183403161</v>
      </c>
      <c r="F59" s="22" t="s">
        <v>52</v>
      </c>
      <c r="G59" s="25" t="s">
        <v>0</v>
      </c>
      <c r="H59" s="24">
        <v>73.66</v>
      </c>
      <c r="I59" s="23"/>
      <c r="J59" s="234"/>
      <c r="K59" s="108"/>
      <c r="L59" s="15"/>
      <c r="S59" s="14"/>
      <c r="AS59" s="13"/>
      <c r="AT59" s="13"/>
      <c r="AX59" s="13"/>
    </row>
    <row r="60" spans="2:50" s="12" customFormat="1" ht="15">
      <c r="B60" s="193"/>
      <c r="C60" s="157"/>
      <c r="D60" s="135"/>
      <c r="E60" s="195"/>
      <c r="F60" s="196" t="s">
        <v>141</v>
      </c>
      <c r="G60" s="166"/>
      <c r="H60" s="199"/>
      <c r="I60" s="166"/>
      <c r="J60" s="244"/>
      <c r="K60" s="166"/>
      <c r="L60" s="15"/>
      <c r="S60" s="14"/>
      <c r="AS60" s="13"/>
      <c r="AT60" s="13"/>
      <c r="AX60" s="13"/>
    </row>
    <row r="61" spans="2:50" s="12" customFormat="1" ht="27">
      <c r="B61" s="193"/>
      <c r="C61" s="156">
        <v>22</v>
      </c>
      <c r="D61" s="64" t="s">
        <v>2</v>
      </c>
      <c r="E61" s="65" t="s">
        <v>65</v>
      </c>
      <c r="F61" s="66" t="s">
        <v>64</v>
      </c>
      <c r="G61" s="82" t="s">
        <v>0</v>
      </c>
      <c r="H61" s="83">
        <v>418</v>
      </c>
      <c r="I61" s="82"/>
      <c r="J61" s="245">
        <f>ROUND(I61*H61,2)</f>
        <v>0</v>
      </c>
      <c r="K61" s="166"/>
      <c r="L61" s="15"/>
      <c r="S61" s="14"/>
      <c r="AS61" s="13"/>
      <c r="AT61" s="13"/>
      <c r="AX61" s="13"/>
    </row>
    <row r="62" spans="2:50" s="12" customFormat="1" ht="15">
      <c r="B62" s="193"/>
      <c r="C62" s="156">
        <v>23</v>
      </c>
      <c r="D62" s="46" t="s">
        <v>11</v>
      </c>
      <c r="E62" s="45" t="s">
        <v>63</v>
      </c>
      <c r="F62" s="41" t="s">
        <v>157</v>
      </c>
      <c r="G62" s="44" t="s">
        <v>35</v>
      </c>
      <c r="H62" s="43">
        <f>H63</f>
        <v>94.5</v>
      </c>
      <c r="I62" s="42"/>
      <c r="J62" s="239">
        <f>ROUND(I62*H62,2)</f>
        <v>0</v>
      </c>
      <c r="K62" s="108"/>
      <c r="L62" s="15"/>
      <c r="S62" s="14"/>
      <c r="AS62" s="13"/>
      <c r="AT62" s="13"/>
      <c r="AX62" s="13"/>
    </row>
    <row r="63" spans="2:50" s="12" customFormat="1" ht="15">
      <c r="B63" s="193"/>
      <c r="C63" s="200"/>
      <c r="D63" s="201"/>
      <c r="E63" s="202" t="s">
        <v>33</v>
      </c>
      <c r="F63" s="203" t="s">
        <v>158</v>
      </c>
      <c r="G63" s="204"/>
      <c r="H63" s="205">
        <f>54*1.75</f>
        <v>94.5</v>
      </c>
      <c r="I63" s="204"/>
      <c r="J63" s="246"/>
      <c r="K63" s="166"/>
      <c r="L63" s="15"/>
      <c r="S63" s="14"/>
      <c r="AS63" s="13"/>
      <c r="AT63" s="13"/>
      <c r="AX63" s="13"/>
    </row>
    <row r="64" spans="2:50" s="12" customFormat="1" ht="27">
      <c r="B64" s="193"/>
      <c r="C64" s="156">
        <v>24</v>
      </c>
      <c r="D64" s="64" t="s">
        <v>2</v>
      </c>
      <c r="E64" s="65" t="s">
        <v>111</v>
      </c>
      <c r="F64" s="66" t="s">
        <v>109</v>
      </c>
      <c r="G64" s="82" t="s">
        <v>0</v>
      </c>
      <c r="H64" s="83">
        <v>107.82</v>
      </c>
      <c r="I64" s="82"/>
      <c r="J64" s="245">
        <f>ROUND(I64*H64,2)</f>
        <v>0</v>
      </c>
      <c r="K64" s="166"/>
      <c r="L64" s="15"/>
      <c r="S64" s="14"/>
      <c r="AS64" s="13"/>
      <c r="AT64" s="13"/>
      <c r="AX64" s="13"/>
    </row>
    <row r="65" spans="2:50" s="12" customFormat="1" ht="15">
      <c r="B65" s="193"/>
      <c r="C65" s="71">
        <v>25</v>
      </c>
      <c r="D65" s="71" t="s">
        <v>11</v>
      </c>
      <c r="E65" s="72" t="s">
        <v>110</v>
      </c>
      <c r="F65" s="73" t="s">
        <v>123</v>
      </c>
      <c r="G65" s="74" t="s">
        <v>35</v>
      </c>
      <c r="H65" s="75">
        <f>H67</f>
        <v>64.69200000000001</v>
      </c>
      <c r="I65" s="76"/>
      <c r="J65" s="247">
        <f>ROUND(I65*H65,2)</f>
        <v>0</v>
      </c>
      <c r="K65" s="108"/>
      <c r="L65" s="15"/>
      <c r="S65" s="14"/>
      <c r="AS65" s="13"/>
      <c r="AT65" s="13"/>
      <c r="AX65" s="13"/>
    </row>
    <row r="66" spans="2:50" s="28" customFormat="1" ht="15">
      <c r="B66" s="185"/>
      <c r="C66" s="157"/>
      <c r="D66" s="142"/>
      <c r="E66" s="143" t="s">
        <v>33</v>
      </c>
      <c r="F66" s="134" t="s">
        <v>112</v>
      </c>
      <c r="G66" s="132"/>
      <c r="H66" s="143" t="s">
        <v>33</v>
      </c>
      <c r="I66" s="132"/>
      <c r="J66" s="243"/>
      <c r="K66" s="132"/>
      <c r="L66" s="31"/>
      <c r="S66" s="30"/>
      <c r="AS66" s="29" t="s">
        <v>8</v>
      </c>
      <c r="AT66" s="29" t="s">
        <v>4</v>
      </c>
      <c r="AU66" s="28" t="s">
        <v>6</v>
      </c>
      <c r="AV66" s="28" t="s">
        <v>9</v>
      </c>
      <c r="AW66" s="28" t="s">
        <v>10</v>
      </c>
      <c r="AX66" s="29" t="s">
        <v>5</v>
      </c>
    </row>
    <row r="67" spans="2:50" s="12" customFormat="1" ht="15">
      <c r="B67" s="193"/>
      <c r="C67" s="200"/>
      <c r="D67" s="201"/>
      <c r="E67" s="202" t="s">
        <v>33</v>
      </c>
      <c r="F67" s="203" t="s">
        <v>124</v>
      </c>
      <c r="G67" s="204"/>
      <c r="H67" s="205">
        <f>107.82*0.4*1.5</f>
        <v>64.69200000000001</v>
      </c>
      <c r="I67" s="204"/>
      <c r="J67" s="246"/>
      <c r="K67" s="166"/>
      <c r="L67" s="15"/>
      <c r="S67" s="14"/>
      <c r="AS67" s="13"/>
      <c r="AT67" s="13"/>
      <c r="AX67" s="13"/>
    </row>
    <row r="68" spans="2:64" s="6" customFormat="1" ht="22.5" customHeight="1">
      <c r="B68" s="184"/>
      <c r="C68" s="156">
        <v>26</v>
      </c>
      <c r="D68" s="27" t="s">
        <v>2</v>
      </c>
      <c r="E68" s="26" t="s">
        <v>62</v>
      </c>
      <c r="F68" s="22" t="s">
        <v>61</v>
      </c>
      <c r="G68" s="25" t="s">
        <v>0</v>
      </c>
      <c r="H68" s="24">
        <f>H69</f>
        <v>546</v>
      </c>
      <c r="I68" s="23"/>
      <c r="J68" s="234">
        <f>ROUND(I68*H68,2)</f>
        <v>0</v>
      </c>
      <c r="K68" s="114"/>
      <c r="L68" s="21" t="s">
        <v>33</v>
      </c>
      <c r="M68" s="20" t="s">
        <v>34</v>
      </c>
      <c r="N68" s="19">
        <v>0.001</v>
      </c>
      <c r="O68" s="19">
        <f>N68*H68</f>
        <v>0.546</v>
      </c>
      <c r="P68" s="19">
        <v>0</v>
      </c>
      <c r="Q68" s="19">
        <f>P68*H68</f>
        <v>0</v>
      </c>
      <c r="R68" s="19">
        <v>0</v>
      </c>
      <c r="S68" s="18">
        <f>R68*H68</f>
        <v>0</v>
      </c>
      <c r="AQ68" s="16" t="s">
        <v>3</v>
      </c>
      <c r="AS68" s="16" t="s">
        <v>2</v>
      </c>
      <c r="AT68" s="16" t="s">
        <v>4</v>
      </c>
      <c r="AX68" s="16" t="s">
        <v>5</v>
      </c>
      <c r="BD68" s="17">
        <f>IF(M68="základní",J68,0)</f>
        <v>0</v>
      </c>
      <c r="BE68" s="17">
        <f>IF(M68="snížená",J68,0)</f>
        <v>0</v>
      </c>
      <c r="BF68" s="17">
        <f>IF(M68="zákl. přenesená",J68,0)</f>
        <v>0</v>
      </c>
      <c r="BG68" s="17">
        <f>IF(M68="sníž. přenesená",J68,0)</f>
        <v>0</v>
      </c>
      <c r="BH68" s="17">
        <f>IF(M68="nulová",J68,0)</f>
        <v>0</v>
      </c>
      <c r="BI68" s="16" t="s">
        <v>6</v>
      </c>
      <c r="BJ68" s="17">
        <f>ROUND(I68*H68,2)</f>
        <v>0</v>
      </c>
      <c r="BK68" s="16" t="s">
        <v>3</v>
      </c>
      <c r="BL68" s="16" t="s">
        <v>14</v>
      </c>
    </row>
    <row r="69" spans="2:50" s="12" customFormat="1" ht="15">
      <c r="B69" s="193"/>
      <c r="C69" s="200"/>
      <c r="D69" s="201"/>
      <c r="E69" s="202" t="s">
        <v>33</v>
      </c>
      <c r="F69" s="134" t="s">
        <v>143</v>
      </c>
      <c r="G69" s="204"/>
      <c r="H69" s="205">
        <v>546</v>
      </c>
      <c r="I69" s="204"/>
      <c r="J69" s="246"/>
      <c r="K69" s="108"/>
      <c r="L69" s="15"/>
      <c r="S69" s="14"/>
      <c r="AS69" s="13"/>
      <c r="AT69" s="13"/>
      <c r="AX69" s="13"/>
    </row>
    <row r="70" spans="2:64" s="6" customFormat="1" ht="22.5" customHeight="1">
      <c r="B70" s="184"/>
      <c r="C70" s="156">
        <v>27</v>
      </c>
      <c r="D70" s="27" t="s">
        <v>2</v>
      </c>
      <c r="E70" s="26" t="s">
        <v>60</v>
      </c>
      <c r="F70" s="22" t="s">
        <v>59</v>
      </c>
      <c r="G70" s="25" t="s">
        <v>0</v>
      </c>
      <c r="H70" s="24">
        <f>H68</f>
        <v>546</v>
      </c>
      <c r="I70" s="23"/>
      <c r="J70" s="234">
        <f>ROUND(I70*H70,2)</f>
        <v>0</v>
      </c>
      <c r="K70" s="114"/>
      <c r="L70" s="21" t="s">
        <v>33</v>
      </c>
      <c r="M70" s="20" t="s">
        <v>34</v>
      </c>
      <c r="N70" s="19">
        <v>0.001</v>
      </c>
      <c r="O70" s="19">
        <f>N70*H70</f>
        <v>0.546</v>
      </c>
      <c r="P70" s="19">
        <v>0</v>
      </c>
      <c r="Q70" s="19">
        <f>P70*H70</f>
        <v>0</v>
      </c>
      <c r="R70" s="19">
        <v>0</v>
      </c>
      <c r="S70" s="18">
        <f>R70*H70</f>
        <v>0</v>
      </c>
      <c r="AQ70" s="16" t="s">
        <v>3</v>
      </c>
      <c r="AS70" s="16" t="s">
        <v>2</v>
      </c>
      <c r="AT70" s="16" t="s">
        <v>4</v>
      </c>
      <c r="AX70" s="16" t="s">
        <v>5</v>
      </c>
      <c r="BD70" s="17">
        <f>IF(M70="základní",J70,0)</f>
        <v>0</v>
      </c>
      <c r="BE70" s="17">
        <f>IF(M70="snížená",J70,0)</f>
        <v>0</v>
      </c>
      <c r="BF70" s="17">
        <f>IF(M70="zákl. přenesená",J70,0)</f>
        <v>0</v>
      </c>
      <c r="BG70" s="17">
        <f>IF(M70="sníž. přenesená",J70,0)</f>
        <v>0</v>
      </c>
      <c r="BH70" s="17">
        <f>IF(M70="nulová",J70,0)</f>
        <v>0</v>
      </c>
      <c r="BI70" s="16" t="s">
        <v>6</v>
      </c>
      <c r="BJ70" s="17">
        <f>ROUND(I70*H70,2)</f>
        <v>0</v>
      </c>
      <c r="BK70" s="16" t="s">
        <v>3</v>
      </c>
      <c r="BL70" s="16" t="s">
        <v>15</v>
      </c>
    </row>
    <row r="71" spans="2:50" s="12" customFormat="1" ht="15">
      <c r="B71" s="193"/>
      <c r="C71" s="200"/>
      <c r="D71" s="201"/>
      <c r="E71" s="202" t="s">
        <v>33</v>
      </c>
      <c r="F71" s="134" t="s">
        <v>143</v>
      </c>
      <c r="G71" s="204"/>
      <c r="H71" s="205">
        <v>418</v>
      </c>
      <c r="I71" s="204"/>
      <c r="J71" s="246"/>
      <c r="K71" s="108"/>
      <c r="L71" s="15"/>
      <c r="S71" s="14"/>
      <c r="AS71" s="13"/>
      <c r="AT71" s="13"/>
      <c r="AX71" s="13"/>
    </row>
    <row r="72" spans="2:64" s="6" customFormat="1" ht="31.5" customHeight="1">
      <c r="B72" s="184"/>
      <c r="C72" s="156">
        <v>28</v>
      </c>
      <c r="D72" s="27" t="s">
        <v>2</v>
      </c>
      <c r="E72" s="26" t="s">
        <v>58</v>
      </c>
      <c r="F72" s="22" t="s">
        <v>180</v>
      </c>
      <c r="G72" s="25" t="s">
        <v>0</v>
      </c>
      <c r="H72" s="24">
        <f>H70</f>
        <v>546</v>
      </c>
      <c r="I72" s="23"/>
      <c r="J72" s="234">
        <f>ROUND(I72*H72,2)</f>
        <v>0</v>
      </c>
      <c r="K72" s="114"/>
      <c r="L72" s="21" t="s">
        <v>33</v>
      </c>
      <c r="M72" s="20" t="s">
        <v>34</v>
      </c>
      <c r="N72" s="19">
        <v>0.053</v>
      </c>
      <c r="O72" s="19">
        <f>N72*H72</f>
        <v>28.938</v>
      </c>
      <c r="P72" s="19">
        <v>0</v>
      </c>
      <c r="Q72" s="19">
        <f>P72*H72</f>
        <v>0</v>
      </c>
      <c r="R72" s="19">
        <v>0</v>
      </c>
      <c r="S72" s="18">
        <f>R72*H72</f>
        <v>0</v>
      </c>
      <c r="AQ72" s="16" t="s">
        <v>3</v>
      </c>
      <c r="AS72" s="16" t="s">
        <v>2</v>
      </c>
      <c r="AT72" s="16" t="s">
        <v>4</v>
      </c>
      <c r="AX72" s="16" t="s">
        <v>5</v>
      </c>
      <c r="BD72" s="17">
        <f>IF(M72="základní",J72,0)</f>
        <v>0</v>
      </c>
      <c r="BE72" s="17">
        <f>IF(M72="snížená",J72,0)</f>
        <v>0</v>
      </c>
      <c r="BF72" s="17">
        <f>IF(M72="zákl. přenesená",J72,0)</f>
        <v>0</v>
      </c>
      <c r="BG72" s="17">
        <f>IF(M72="sníž. přenesená",J72,0)</f>
        <v>0</v>
      </c>
      <c r="BH72" s="17">
        <f>IF(M72="nulová",J72,0)</f>
        <v>0</v>
      </c>
      <c r="BI72" s="16" t="s">
        <v>6</v>
      </c>
      <c r="BJ72" s="17">
        <f>ROUND(I72*H72,2)</f>
        <v>0</v>
      </c>
      <c r="BK72" s="16" t="s">
        <v>3</v>
      </c>
      <c r="BL72" s="16" t="s">
        <v>16</v>
      </c>
    </row>
    <row r="73" spans="2:50" s="12" customFormat="1" ht="15">
      <c r="B73" s="193"/>
      <c r="C73" s="200"/>
      <c r="D73" s="201"/>
      <c r="E73" s="202" t="s">
        <v>33</v>
      </c>
      <c r="F73" s="134" t="s">
        <v>143</v>
      </c>
      <c r="G73" s="204"/>
      <c r="H73" s="205">
        <v>418</v>
      </c>
      <c r="I73" s="204"/>
      <c r="J73" s="246"/>
      <c r="K73" s="108"/>
      <c r="L73" s="15"/>
      <c r="S73" s="14"/>
      <c r="AS73" s="13"/>
      <c r="AT73" s="13"/>
      <c r="AX73" s="13"/>
    </row>
    <row r="74" spans="2:64" s="6" customFormat="1" ht="22.5" customHeight="1">
      <c r="B74" s="184"/>
      <c r="C74" s="156">
        <v>29</v>
      </c>
      <c r="D74" s="27" t="s">
        <v>2</v>
      </c>
      <c r="E74" s="26" t="s">
        <v>57</v>
      </c>
      <c r="F74" s="22" t="s">
        <v>56</v>
      </c>
      <c r="G74" s="25" t="s">
        <v>0</v>
      </c>
      <c r="H74" s="24">
        <f>H75</f>
        <v>1638</v>
      </c>
      <c r="I74" s="23"/>
      <c r="J74" s="234">
        <f>ROUND(I74*H74,2)</f>
        <v>0</v>
      </c>
      <c r="K74" s="109"/>
      <c r="L74" s="21" t="s">
        <v>33</v>
      </c>
      <c r="M74" s="20" t="s">
        <v>34</v>
      </c>
      <c r="N74" s="19">
        <v>0.015</v>
      </c>
      <c r="O74" s="19">
        <f>N74*H74</f>
        <v>24.57</v>
      </c>
      <c r="P74" s="19">
        <v>0</v>
      </c>
      <c r="Q74" s="19">
        <f>P74*H74</f>
        <v>0</v>
      </c>
      <c r="R74" s="19">
        <v>0</v>
      </c>
      <c r="S74" s="18">
        <f>R74*H74</f>
        <v>0</v>
      </c>
      <c r="AQ74" s="16" t="s">
        <v>3</v>
      </c>
      <c r="AS74" s="16" t="s">
        <v>2</v>
      </c>
      <c r="AT74" s="16" t="s">
        <v>4</v>
      </c>
      <c r="AX74" s="16" t="s">
        <v>5</v>
      </c>
      <c r="BD74" s="17">
        <f>IF(M74="základní",J74,0)</f>
        <v>0</v>
      </c>
      <c r="BE74" s="17">
        <f>IF(M74="snížená",J74,0)</f>
        <v>0</v>
      </c>
      <c r="BF74" s="17">
        <f>IF(M74="zákl. přenesená",J74,0)</f>
        <v>0</v>
      </c>
      <c r="BG74" s="17">
        <f>IF(M74="sníž. přenesená",J74,0)</f>
        <v>0</v>
      </c>
      <c r="BH74" s="17">
        <f>IF(M74="nulová",J74,0)</f>
        <v>0</v>
      </c>
      <c r="BI74" s="16" t="s">
        <v>6</v>
      </c>
      <c r="BJ74" s="17">
        <f>ROUND(I74*H74,2)</f>
        <v>0</v>
      </c>
      <c r="BK74" s="16" t="s">
        <v>3</v>
      </c>
      <c r="BL74" s="16" t="s">
        <v>17</v>
      </c>
    </row>
    <row r="75" spans="2:50" s="12" customFormat="1" ht="15">
      <c r="B75" s="193"/>
      <c r="C75" s="157"/>
      <c r="D75" s="135"/>
      <c r="E75" s="195" t="s">
        <v>33</v>
      </c>
      <c r="F75" s="196" t="s">
        <v>142</v>
      </c>
      <c r="G75" s="166"/>
      <c r="H75" s="199">
        <f>H68*3</f>
        <v>1638</v>
      </c>
      <c r="I75" s="166"/>
      <c r="J75" s="244"/>
      <c r="K75" s="166"/>
      <c r="L75" s="15"/>
      <c r="S75" s="14"/>
      <c r="AS75" s="13" t="s">
        <v>8</v>
      </c>
      <c r="AT75" s="13" t="s">
        <v>4</v>
      </c>
      <c r="AU75" s="12" t="s">
        <v>4</v>
      </c>
      <c r="AV75" s="12" t="s">
        <v>9</v>
      </c>
      <c r="AW75" s="12" t="s">
        <v>6</v>
      </c>
      <c r="AX75" s="13" t="s">
        <v>5</v>
      </c>
    </row>
    <row r="76" spans="2:64" s="6" customFormat="1" ht="31.5" customHeight="1">
      <c r="B76" s="184"/>
      <c r="C76" s="156">
        <v>30</v>
      </c>
      <c r="D76" s="27" t="s">
        <v>2</v>
      </c>
      <c r="E76" s="26" t="s">
        <v>196</v>
      </c>
      <c r="F76" s="251" t="s">
        <v>197</v>
      </c>
      <c r="G76" s="25" t="s">
        <v>0</v>
      </c>
      <c r="H76" s="24">
        <f>H68</f>
        <v>546</v>
      </c>
      <c r="I76" s="23"/>
      <c r="J76" s="234">
        <f>ROUND(I76*H76,2)</f>
        <v>0</v>
      </c>
      <c r="K76" s="109"/>
      <c r="L76" s="21" t="s">
        <v>33</v>
      </c>
      <c r="M76" s="20" t="s">
        <v>34</v>
      </c>
      <c r="N76" s="19">
        <v>0.015</v>
      </c>
      <c r="O76" s="19">
        <f>N76*H76</f>
        <v>8.19</v>
      </c>
      <c r="P76" s="19">
        <v>0</v>
      </c>
      <c r="Q76" s="19">
        <f>P76*H76</f>
        <v>0</v>
      </c>
      <c r="R76" s="19">
        <v>0</v>
      </c>
      <c r="S76" s="18">
        <f>R76*H76</f>
        <v>0</v>
      </c>
      <c r="AQ76" s="16" t="s">
        <v>3</v>
      </c>
      <c r="AS76" s="16" t="s">
        <v>2</v>
      </c>
      <c r="AT76" s="16" t="s">
        <v>4</v>
      </c>
      <c r="AX76" s="16" t="s">
        <v>5</v>
      </c>
      <c r="BD76" s="17">
        <f>IF(M76="základní",J76,0)</f>
        <v>0</v>
      </c>
      <c r="BE76" s="17">
        <f>IF(M76="snížená",J76,0)</f>
        <v>0</v>
      </c>
      <c r="BF76" s="17">
        <f>IF(M76="zákl. přenesená",J76,0)</f>
        <v>0</v>
      </c>
      <c r="BG76" s="17">
        <f>IF(M76="sníž. přenesená",J76,0)</f>
        <v>0</v>
      </c>
      <c r="BH76" s="17">
        <f>IF(M76="nulová",J76,0)</f>
        <v>0</v>
      </c>
      <c r="BI76" s="16" t="s">
        <v>6</v>
      </c>
      <c r="BJ76" s="17">
        <f>ROUND(I76*H76,2)</f>
        <v>0</v>
      </c>
      <c r="BK76" s="16" t="s">
        <v>3</v>
      </c>
      <c r="BL76" s="16" t="s">
        <v>18</v>
      </c>
    </row>
    <row r="77" spans="2:50" s="12" customFormat="1" ht="15">
      <c r="B77" s="193"/>
      <c r="C77" s="200"/>
      <c r="D77" s="201"/>
      <c r="E77" s="202" t="s">
        <v>33</v>
      </c>
      <c r="F77" s="134" t="s">
        <v>143</v>
      </c>
      <c r="G77" s="204"/>
      <c r="H77" s="205"/>
      <c r="I77" s="204"/>
      <c r="J77" s="246"/>
      <c r="K77" s="108"/>
      <c r="L77" s="15"/>
      <c r="S77" s="14"/>
      <c r="AS77" s="13"/>
      <c r="AT77" s="13"/>
      <c r="AX77" s="13"/>
    </row>
    <row r="78" spans="2:64" s="6" customFormat="1" ht="22.5" customHeight="1">
      <c r="B78" s="184"/>
      <c r="C78" s="156">
        <v>31</v>
      </c>
      <c r="D78" s="27" t="s">
        <v>2</v>
      </c>
      <c r="E78" s="26" t="s">
        <v>48</v>
      </c>
      <c r="F78" s="22" t="s">
        <v>47</v>
      </c>
      <c r="G78" s="25" t="s">
        <v>35</v>
      </c>
      <c r="H78" s="24">
        <f>H80</f>
        <v>0.01638</v>
      </c>
      <c r="I78" s="23"/>
      <c r="J78" s="234">
        <f>ROUND(I78*H78,2)</f>
        <v>0</v>
      </c>
      <c r="K78" s="109"/>
      <c r="L78" s="21" t="s">
        <v>33</v>
      </c>
      <c r="M78" s="20" t="s">
        <v>34</v>
      </c>
      <c r="N78" s="19">
        <v>21.429</v>
      </c>
      <c r="O78" s="19">
        <f>N78*H78</f>
        <v>0.35100701999999995</v>
      </c>
      <c r="P78" s="19">
        <v>0</v>
      </c>
      <c r="Q78" s="19">
        <f>P78*H78</f>
        <v>0</v>
      </c>
      <c r="R78" s="19">
        <v>0</v>
      </c>
      <c r="S78" s="18">
        <f>R78*H78</f>
        <v>0</v>
      </c>
      <c r="AQ78" s="16" t="s">
        <v>3</v>
      </c>
      <c r="AS78" s="16" t="s">
        <v>2</v>
      </c>
      <c r="AT78" s="16" t="s">
        <v>4</v>
      </c>
      <c r="AX78" s="16" t="s">
        <v>5</v>
      </c>
      <c r="BD78" s="17">
        <f>IF(M78="základní",J78,0)</f>
        <v>0</v>
      </c>
      <c r="BE78" s="17">
        <f>IF(M78="snížená",J78,0)</f>
        <v>0</v>
      </c>
      <c r="BF78" s="17">
        <f>IF(M78="zákl. přenesená",J78,0)</f>
        <v>0</v>
      </c>
      <c r="BG78" s="17">
        <f>IF(M78="sníž. přenesená",J78,0)</f>
        <v>0</v>
      </c>
      <c r="BH78" s="17">
        <f>IF(M78="nulová",J78,0)</f>
        <v>0</v>
      </c>
      <c r="BI78" s="16" t="s">
        <v>6</v>
      </c>
      <c r="BJ78" s="17">
        <f>ROUND(I78*H78,2)</f>
        <v>0</v>
      </c>
      <c r="BK78" s="16" t="s">
        <v>3</v>
      </c>
      <c r="BL78" s="16" t="s">
        <v>19</v>
      </c>
    </row>
    <row r="79" spans="2:50" s="12" customFormat="1" ht="15">
      <c r="B79" s="193"/>
      <c r="C79" s="200"/>
      <c r="D79" s="201"/>
      <c r="E79" s="202" t="s">
        <v>33</v>
      </c>
      <c r="F79" s="134" t="s">
        <v>143</v>
      </c>
      <c r="G79" s="204"/>
      <c r="H79" s="205"/>
      <c r="I79" s="204"/>
      <c r="J79" s="246"/>
      <c r="K79" s="108"/>
      <c r="L79" s="15"/>
      <c r="S79" s="14"/>
      <c r="AS79" s="13"/>
      <c r="AT79" s="13"/>
      <c r="AX79" s="13"/>
    </row>
    <row r="80" spans="2:50" s="12" customFormat="1" ht="15">
      <c r="B80" s="193"/>
      <c r="C80" s="157"/>
      <c r="D80" s="135"/>
      <c r="E80" s="195" t="s">
        <v>33</v>
      </c>
      <c r="F80" s="196" t="s">
        <v>144</v>
      </c>
      <c r="G80" s="166"/>
      <c r="H80" s="199">
        <f>546*0.03*0.001</f>
        <v>0.01638</v>
      </c>
      <c r="I80" s="166"/>
      <c r="J80" s="244"/>
      <c r="K80" s="166"/>
      <c r="L80" s="15"/>
      <c r="S80" s="14"/>
      <c r="AS80" s="13" t="s">
        <v>8</v>
      </c>
      <c r="AT80" s="13" t="s">
        <v>4</v>
      </c>
      <c r="AU80" s="12" t="s">
        <v>4</v>
      </c>
      <c r="AV80" s="12" t="s">
        <v>9</v>
      </c>
      <c r="AW80" s="12" t="s">
        <v>6</v>
      </c>
      <c r="AX80" s="13" t="s">
        <v>5</v>
      </c>
    </row>
    <row r="81" spans="2:64" s="6" customFormat="1" ht="22.5" customHeight="1">
      <c r="B81" s="184"/>
      <c r="C81" s="156">
        <v>32</v>
      </c>
      <c r="D81" s="46" t="s">
        <v>11</v>
      </c>
      <c r="E81" s="45" t="s">
        <v>55</v>
      </c>
      <c r="F81" s="41" t="s">
        <v>54</v>
      </c>
      <c r="G81" s="44" t="s">
        <v>43</v>
      </c>
      <c r="H81" s="43">
        <f>H83</f>
        <v>16.871399999999998</v>
      </c>
      <c r="I81" s="42"/>
      <c r="J81" s="239">
        <f>ROUND(I81*H81,2)</f>
        <v>0</v>
      </c>
      <c r="K81" s="79"/>
      <c r="L81" s="40" t="s">
        <v>33</v>
      </c>
      <c r="M81" s="39" t="s">
        <v>34</v>
      </c>
      <c r="N81" s="19">
        <v>0</v>
      </c>
      <c r="O81" s="19">
        <f>N81*H81</f>
        <v>0</v>
      </c>
      <c r="P81" s="19">
        <v>0.001</v>
      </c>
      <c r="Q81" s="19">
        <f>P81*H81</f>
        <v>0.016871399999999998</v>
      </c>
      <c r="R81" s="19">
        <v>0</v>
      </c>
      <c r="S81" s="18">
        <f>R81*H81</f>
        <v>0</v>
      </c>
      <c r="AQ81" s="16" t="s">
        <v>12</v>
      </c>
      <c r="AS81" s="16" t="s">
        <v>11</v>
      </c>
      <c r="AT81" s="16" t="s">
        <v>4</v>
      </c>
      <c r="AX81" s="16" t="s">
        <v>5</v>
      </c>
      <c r="BD81" s="17">
        <f>IF(M81="základní",J81,0)</f>
        <v>0</v>
      </c>
      <c r="BE81" s="17">
        <f>IF(M81="snížená",J81,0)</f>
        <v>0</v>
      </c>
      <c r="BF81" s="17">
        <f>IF(M81="zákl. přenesená",J81,0)</f>
        <v>0</v>
      </c>
      <c r="BG81" s="17">
        <f>IF(M81="sníž. přenesená",J81,0)</f>
        <v>0</v>
      </c>
      <c r="BH81" s="17">
        <f>IF(M81="nulová",J81,0)</f>
        <v>0</v>
      </c>
      <c r="BI81" s="16" t="s">
        <v>6</v>
      </c>
      <c r="BJ81" s="17">
        <f>ROUND(I81*H81,2)</f>
        <v>0</v>
      </c>
      <c r="BK81" s="16" t="s">
        <v>3</v>
      </c>
      <c r="BL81" s="16" t="s">
        <v>20</v>
      </c>
    </row>
    <row r="82" spans="2:50" s="12" customFormat="1" ht="15">
      <c r="B82" s="193"/>
      <c r="C82" s="200"/>
      <c r="D82" s="201"/>
      <c r="E82" s="202" t="s">
        <v>33</v>
      </c>
      <c r="F82" s="134" t="s">
        <v>143</v>
      </c>
      <c r="G82" s="204"/>
      <c r="H82" s="205"/>
      <c r="I82" s="204"/>
      <c r="J82" s="246"/>
      <c r="K82" s="108"/>
      <c r="L82" s="15"/>
      <c r="S82" s="14"/>
      <c r="AS82" s="13"/>
      <c r="AT82" s="13"/>
      <c r="AX82" s="13"/>
    </row>
    <row r="83" spans="2:50" s="12" customFormat="1" ht="15">
      <c r="B83" s="193"/>
      <c r="C83" s="157"/>
      <c r="D83" s="135"/>
      <c r="E83" s="195" t="s">
        <v>33</v>
      </c>
      <c r="F83" s="196" t="s">
        <v>145</v>
      </c>
      <c r="G83" s="166"/>
      <c r="H83" s="199">
        <f>546*0.03*1.03</f>
        <v>16.871399999999998</v>
      </c>
      <c r="I83" s="166"/>
      <c r="J83" s="244"/>
      <c r="K83" s="166"/>
      <c r="L83" s="15"/>
      <c r="S83" s="14"/>
      <c r="AS83" s="13" t="s">
        <v>8</v>
      </c>
      <c r="AT83" s="13" t="s">
        <v>4</v>
      </c>
      <c r="AU83" s="12" t="s">
        <v>4</v>
      </c>
      <c r="AV83" s="12" t="s">
        <v>9</v>
      </c>
      <c r="AW83" s="12" t="s">
        <v>6</v>
      </c>
      <c r="AX83" s="13" t="s">
        <v>5</v>
      </c>
    </row>
    <row r="84" spans="2:64" s="6" customFormat="1" ht="22.5" customHeight="1">
      <c r="B84" s="184"/>
      <c r="C84" s="156">
        <v>33</v>
      </c>
      <c r="D84" s="27" t="s">
        <v>2</v>
      </c>
      <c r="E84" s="26" t="s">
        <v>53</v>
      </c>
      <c r="F84" s="22" t="s">
        <v>52</v>
      </c>
      <c r="G84" s="25" t="s">
        <v>0</v>
      </c>
      <c r="H84" s="24">
        <f>H68</f>
        <v>546</v>
      </c>
      <c r="I84" s="23"/>
      <c r="J84" s="234">
        <f>ROUND(I84*H84,2)</f>
        <v>0</v>
      </c>
      <c r="K84" s="109"/>
      <c r="L84" s="21" t="s">
        <v>33</v>
      </c>
      <c r="M84" s="20" t="s">
        <v>34</v>
      </c>
      <c r="N84" s="19">
        <v>0.001</v>
      </c>
      <c r="O84" s="19">
        <f>N84*H84</f>
        <v>0.546</v>
      </c>
      <c r="P84" s="19">
        <v>0</v>
      </c>
      <c r="Q84" s="19">
        <f>P84*H84</f>
        <v>0</v>
      </c>
      <c r="R84" s="19">
        <v>0</v>
      </c>
      <c r="S84" s="18">
        <f>R84*H84</f>
        <v>0</v>
      </c>
      <c r="AQ84" s="16" t="s">
        <v>3</v>
      </c>
      <c r="AS84" s="16" t="s">
        <v>2</v>
      </c>
      <c r="AT84" s="16" t="s">
        <v>4</v>
      </c>
      <c r="AX84" s="16" t="s">
        <v>5</v>
      </c>
      <c r="BD84" s="17">
        <f>IF(M84="základní",J84,0)</f>
        <v>0</v>
      </c>
      <c r="BE84" s="17">
        <f>IF(M84="snížená",J84,0)</f>
        <v>0</v>
      </c>
      <c r="BF84" s="17">
        <f>IF(M84="zákl. přenesená",J84,0)</f>
        <v>0</v>
      </c>
      <c r="BG84" s="17">
        <f>IF(M84="sníž. přenesená",J84,0)</f>
        <v>0</v>
      </c>
      <c r="BH84" s="17">
        <f>IF(M84="nulová",J84,0)</f>
        <v>0</v>
      </c>
      <c r="BI84" s="16" t="s">
        <v>6</v>
      </c>
      <c r="BJ84" s="17">
        <f>ROUND(I84*H84,2)</f>
        <v>0</v>
      </c>
      <c r="BK84" s="16" t="s">
        <v>3</v>
      </c>
      <c r="BL84" s="16" t="s">
        <v>21</v>
      </c>
    </row>
    <row r="85" spans="2:50" s="12" customFormat="1" ht="15">
      <c r="B85" s="193"/>
      <c r="C85" s="200"/>
      <c r="D85" s="201"/>
      <c r="E85" s="202" t="s">
        <v>33</v>
      </c>
      <c r="F85" s="134" t="s">
        <v>143</v>
      </c>
      <c r="G85" s="204"/>
      <c r="H85" s="205"/>
      <c r="I85" s="204"/>
      <c r="J85" s="246"/>
      <c r="K85" s="108"/>
      <c r="L85" s="15"/>
      <c r="S85" s="14"/>
      <c r="AS85" s="13"/>
      <c r="AT85" s="13"/>
      <c r="AX85" s="13"/>
    </row>
    <row r="86" spans="1:64" s="84" customFormat="1" ht="22.5" customHeight="1">
      <c r="A86" s="98"/>
      <c r="B86" s="206"/>
      <c r="C86" s="156">
        <v>34</v>
      </c>
      <c r="D86" s="64" t="s">
        <v>2</v>
      </c>
      <c r="E86" s="65" t="s">
        <v>51</v>
      </c>
      <c r="F86" s="66" t="s">
        <v>50</v>
      </c>
      <c r="G86" s="67" t="s">
        <v>0</v>
      </c>
      <c r="H86" s="68">
        <v>73.67</v>
      </c>
      <c r="I86" s="69"/>
      <c r="J86" s="242">
        <f>ROUND(I86*H86,2)</f>
        <v>0</v>
      </c>
      <c r="K86" s="109"/>
      <c r="L86" s="21"/>
      <c r="M86" s="20"/>
      <c r="N86" s="19"/>
      <c r="O86" s="19"/>
      <c r="P86" s="19"/>
      <c r="Q86" s="19"/>
      <c r="R86" s="19"/>
      <c r="S86" s="18"/>
      <c r="AQ86" s="16"/>
      <c r="AS86" s="16"/>
      <c r="AT86" s="16"/>
      <c r="AX86" s="16"/>
      <c r="BD86" s="17"/>
      <c r="BE86" s="17"/>
      <c r="BF86" s="17"/>
      <c r="BG86" s="17"/>
      <c r="BH86" s="17"/>
      <c r="BI86" s="16"/>
      <c r="BJ86" s="17"/>
      <c r="BK86" s="16"/>
      <c r="BL86" s="16"/>
    </row>
    <row r="87" spans="1:64" s="84" customFormat="1" ht="22.5" customHeight="1">
      <c r="A87" s="98"/>
      <c r="B87" s="206"/>
      <c r="C87" s="156">
        <v>35</v>
      </c>
      <c r="D87" s="71" t="s">
        <v>11</v>
      </c>
      <c r="E87" s="72" t="s">
        <v>49</v>
      </c>
      <c r="F87" s="73" t="s">
        <v>131</v>
      </c>
      <c r="G87" s="74" t="s">
        <v>43</v>
      </c>
      <c r="H87" s="75">
        <f>H90</f>
        <v>2.1474805</v>
      </c>
      <c r="I87" s="76"/>
      <c r="J87" s="247">
        <f>ROUND(I87*H87,2)</f>
        <v>0</v>
      </c>
      <c r="K87" s="109"/>
      <c r="L87" s="21"/>
      <c r="M87" s="20"/>
      <c r="N87" s="19"/>
      <c r="O87" s="19"/>
      <c r="P87" s="19"/>
      <c r="Q87" s="19"/>
      <c r="R87" s="19"/>
      <c r="S87" s="18"/>
      <c r="AQ87" s="16"/>
      <c r="AS87" s="16"/>
      <c r="AT87" s="16"/>
      <c r="AX87" s="16"/>
      <c r="BD87" s="17"/>
      <c r="BE87" s="17"/>
      <c r="BF87" s="17"/>
      <c r="BG87" s="17"/>
      <c r="BH87" s="17"/>
      <c r="BI87" s="16"/>
      <c r="BJ87" s="17"/>
      <c r="BK87" s="16"/>
      <c r="BL87" s="16"/>
    </row>
    <row r="88" spans="1:64" s="84" customFormat="1" ht="22.5" customHeight="1">
      <c r="A88" s="77"/>
      <c r="B88" s="207"/>
      <c r="C88" s="157"/>
      <c r="D88" s="142"/>
      <c r="E88" s="208" t="s">
        <v>33</v>
      </c>
      <c r="F88" s="209" t="s">
        <v>147</v>
      </c>
      <c r="G88" s="108"/>
      <c r="H88" s="210">
        <f>73.67*(0.025+0.03)/2</f>
        <v>2.025925</v>
      </c>
      <c r="I88" s="108"/>
      <c r="J88" s="248"/>
      <c r="K88" s="109"/>
      <c r="L88" s="21"/>
      <c r="M88" s="20"/>
      <c r="N88" s="19"/>
      <c r="O88" s="19"/>
      <c r="P88" s="19"/>
      <c r="Q88" s="19"/>
      <c r="R88" s="19"/>
      <c r="S88" s="18"/>
      <c r="AQ88" s="16"/>
      <c r="AS88" s="16"/>
      <c r="AT88" s="16"/>
      <c r="AX88" s="16"/>
      <c r="BD88" s="17"/>
      <c r="BE88" s="17"/>
      <c r="BF88" s="17"/>
      <c r="BG88" s="17"/>
      <c r="BH88" s="17"/>
      <c r="BI88" s="16"/>
      <c r="BJ88" s="17"/>
      <c r="BK88" s="16"/>
      <c r="BL88" s="16"/>
    </row>
    <row r="89" spans="1:64" s="84" customFormat="1" ht="22.5" customHeight="1">
      <c r="A89" s="77"/>
      <c r="B89" s="207"/>
      <c r="C89" s="157"/>
      <c r="D89" s="142"/>
      <c r="E89" s="208" t="s">
        <v>33</v>
      </c>
      <c r="F89" s="209" t="s">
        <v>148</v>
      </c>
      <c r="G89" s="108"/>
      <c r="H89" s="210">
        <f>73.67*(0.025+0.03)*0.03</f>
        <v>0.1215555</v>
      </c>
      <c r="I89" s="108"/>
      <c r="J89" s="248"/>
      <c r="K89" s="109"/>
      <c r="L89" s="21"/>
      <c r="M89" s="20"/>
      <c r="N89" s="19"/>
      <c r="O89" s="19"/>
      <c r="P89" s="19"/>
      <c r="Q89" s="19"/>
      <c r="R89" s="19"/>
      <c r="S89" s="18"/>
      <c r="AQ89" s="16"/>
      <c r="AS89" s="16"/>
      <c r="AT89" s="16"/>
      <c r="AX89" s="16"/>
      <c r="BD89" s="17"/>
      <c r="BE89" s="17"/>
      <c r="BF89" s="17"/>
      <c r="BG89" s="17"/>
      <c r="BH89" s="17"/>
      <c r="BI89" s="16"/>
      <c r="BJ89" s="17"/>
      <c r="BK89" s="16"/>
      <c r="BL89" s="16"/>
    </row>
    <row r="90" spans="1:64" s="84" customFormat="1" ht="22.5" customHeight="1">
      <c r="A90" s="100"/>
      <c r="B90" s="211"/>
      <c r="C90" s="157"/>
      <c r="D90" s="142"/>
      <c r="E90" s="212" t="s">
        <v>33</v>
      </c>
      <c r="F90" s="213" t="s">
        <v>32</v>
      </c>
      <c r="G90" s="213"/>
      <c r="H90" s="214">
        <f>SUM(H88:H89)</f>
        <v>2.1474805</v>
      </c>
      <c r="I90" s="131"/>
      <c r="J90" s="249"/>
      <c r="K90" s="109"/>
      <c r="L90" s="21"/>
      <c r="M90" s="20"/>
      <c r="N90" s="19"/>
      <c r="O90" s="19"/>
      <c r="P90" s="19"/>
      <c r="Q90" s="19"/>
      <c r="R90" s="19"/>
      <c r="S90" s="18"/>
      <c r="AQ90" s="16"/>
      <c r="AS90" s="16"/>
      <c r="AT90" s="16"/>
      <c r="AX90" s="16"/>
      <c r="BD90" s="17"/>
      <c r="BE90" s="17"/>
      <c r="BF90" s="17"/>
      <c r="BG90" s="17"/>
      <c r="BH90" s="17"/>
      <c r="BI90" s="16"/>
      <c r="BJ90" s="17"/>
      <c r="BK90" s="16"/>
      <c r="BL90" s="16"/>
    </row>
    <row r="91" spans="2:50" s="12" customFormat="1" ht="15">
      <c r="B91" s="193"/>
      <c r="C91" s="200"/>
      <c r="D91" s="201"/>
      <c r="E91" s="202" t="s">
        <v>33</v>
      </c>
      <c r="F91" s="134" t="s">
        <v>146</v>
      </c>
      <c r="G91" s="204"/>
      <c r="H91" s="205"/>
      <c r="I91" s="204"/>
      <c r="J91" s="246"/>
      <c r="K91" s="108"/>
      <c r="L91" s="15"/>
      <c r="S91" s="14"/>
      <c r="AS91" s="13"/>
      <c r="AT91" s="13"/>
      <c r="AX91" s="13"/>
    </row>
    <row r="92" spans="2:64" s="6" customFormat="1" ht="51" customHeight="1">
      <c r="B92" s="184"/>
      <c r="C92" s="156">
        <v>36</v>
      </c>
      <c r="D92" s="27" t="s">
        <v>2</v>
      </c>
      <c r="E92" s="26" t="s">
        <v>203</v>
      </c>
      <c r="F92" s="22" t="s">
        <v>204</v>
      </c>
      <c r="G92" s="25" t="s">
        <v>0</v>
      </c>
      <c r="H92" s="24">
        <f>H68</f>
        <v>546</v>
      </c>
      <c r="I92" s="69"/>
      <c r="J92" s="234">
        <f>ROUND(I92*H92,2)</f>
        <v>0</v>
      </c>
      <c r="K92" s="114"/>
      <c r="L92" s="110"/>
      <c r="M92" s="111"/>
      <c r="N92" s="112"/>
      <c r="O92" s="112"/>
      <c r="P92" s="112"/>
      <c r="Q92" s="112"/>
      <c r="R92" s="112"/>
      <c r="S92" s="113"/>
      <c r="T92" s="98"/>
      <c r="U92" s="98"/>
      <c r="V92" s="114"/>
      <c r="W92" s="114"/>
      <c r="AQ92" s="16" t="s">
        <v>3</v>
      </c>
      <c r="AS92" s="16" t="s">
        <v>2</v>
      </c>
      <c r="AT92" s="16" t="s">
        <v>4</v>
      </c>
      <c r="AX92" s="16" t="s">
        <v>5</v>
      </c>
      <c r="BD92" s="17">
        <f>IF(M92="základní",J92,0)</f>
        <v>0</v>
      </c>
      <c r="BE92" s="17">
        <f>IF(M92="snížená",J92,0)</f>
        <v>0</v>
      </c>
      <c r="BF92" s="17">
        <f>IF(M92="zákl. přenesená",J92,0)</f>
        <v>0</v>
      </c>
      <c r="BG92" s="17">
        <f>IF(M92="sníž. přenesená",J92,0)</f>
        <v>0</v>
      </c>
      <c r="BH92" s="17">
        <f>IF(M92="nulová",J92,0)</f>
        <v>0</v>
      </c>
      <c r="BI92" s="16" t="s">
        <v>6</v>
      </c>
      <c r="BJ92" s="17">
        <f>ROUND(I92*H92,2)</f>
        <v>0</v>
      </c>
      <c r="BK92" s="16" t="s">
        <v>3</v>
      </c>
      <c r="BL92" s="16" t="s">
        <v>22</v>
      </c>
    </row>
    <row r="93" spans="2:64" s="6" customFormat="1" ht="31.5" customHeight="1">
      <c r="B93" s="184"/>
      <c r="C93" s="159">
        <v>37</v>
      </c>
      <c r="D93" s="46" t="s">
        <v>11</v>
      </c>
      <c r="E93" s="45" t="s">
        <v>49</v>
      </c>
      <c r="F93" s="73" t="s">
        <v>132</v>
      </c>
      <c r="G93" s="44" t="s">
        <v>43</v>
      </c>
      <c r="H93" s="43">
        <f>H96</f>
        <v>16.434769999999997</v>
      </c>
      <c r="I93" s="42"/>
      <c r="J93" s="239">
        <f>ROUND(I93*H93,2)</f>
        <v>0</v>
      </c>
      <c r="K93" s="79"/>
      <c r="L93" s="40" t="s">
        <v>33</v>
      </c>
      <c r="M93" s="39" t="s">
        <v>34</v>
      </c>
      <c r="N93" s="19">
        <v>0</v>
      </c>
      <c r="O93" s="19">
        <f>N93*H93</f>
        <v>0</v>
      </c>
      <c r="P93" s="19">
        <v>0.001</v>
      </c>
      <c r="Q93" s="19">
        <f>P93*H93</f>
        <v>0.016434769999999998</v>
      </c>
      <c r="R93" s="19">
        <v>0</v>
      </c>
      <c r="S93" s="18">
        <f>R93*H93</f>
        <v>0</v>
      </c>
      <c r="AQ93" s="16" t="s">
        <v>12</v>
      </c>
      <c r="AS93" s="16" t="s">
        <v>11</v>
      </c>
      <c r="AT93" s="16" t="s">
        <v>4</v>
      </c>
      <c r="AX93" s="16" t="s">
        <v>5</v>
      </c>
      <c r="BD93" s="17">
        <f>IF(M93="základní",J93,0)</f>
        <v>0</v>
      </c>
      <c r="BE93" s="17">
        <f>IF(M93="snížená",J93,0)</f>
        <v>0</v>
      </c>
      <c r="BF93" s="17">
        <f>IF(M93="zákl. přenesená",J93,0)</f>
        <v>0</v>
      </c>
      <c r="BG93" s="17">
        <f>IF(M93="sníž. přenesená",J93,0)</f>
        <v>0</v>
      </c>
      <c r="BH93" s="17">
        <f>IF(M93="nulová",J93,0)</f>
        <v>0</v>
      </c>
      <c r="BI93" s="16" t="s">
        <v>6</v>
      </c>
      <c r="BJ93" s="17">
        <f>ROUND(I93*H93,2)</f>
        <v>0</v>
      </c>
      <c r="BK93" s="16" t="s">
        <v>3</v>
      </c>
      <c r="BL93" s="16" t="s">
        <v>24</v>
      </c>
    </row>
    <row r="94" spans="2:50" s="12" customFormat="1" ht="15">
      <c r="B94" s="193"/>
      <c r="C94" s="157"/>
      <c r="D94" s="135"/>
      <c r="E94" s="195" t="s">
        <v>33</v>
      </c>
      <c r="F94" s="196" t="s">
        <v>150</v>
      </c>
      <c r="G94" s="166"/>
      <c r="H94" s="199">
        <f>563.8*(0.025+0.03)/2</f>
        <v>15.504499999999998</v>
      </c>
      <c r="I94" s="166"/>
      <c r="J94" s="244"/>
      <c r="K94" s="166"/>
      <c r="L94" s="15"/>
      <c r="S94" s="14"/>
      <c r="AS94" s="13" t="s">
        <v>8</v>
      </c>
      <c r="AT94" s="13" t="s">
        <v>4</v>
      </c>
      <c r="AU94" s="12" t="s">
        <v>4</v>
      </c>
      <c r="AV94" s="12" t="s">
        <v>9</v>
      </c>
      <c r="AW94" s="12" t="s">
        <v>10</v>
      </c>
      <c r="AX94" s="13" t="s">
        <v>5</v>
      </c>
    </row>
    <row r="95" spans="2:50" s="12" customFormat="1" ht="15">
      <c r="B95" s="193"/>
      <c r="C95" s="157"/>
      <c r="D95" s="135"/>
      <c r="E95" s="195" t="s">
        <v>33</v>
      </c>
      <c r="F95" s="196" t="s">
        <v>151</v>
      </c>
      <c r="G95" s="166"/>
      <c r="H95" s="199">
        <f>563.8*(0.025+0.03)*0.03</f>
        <v>0.9302699999999998</v>
      </c>
      <c r="I95" s="166"/>
      <c r="J95" s="244"/>
      <c r="K95" s="166"/>
      <c r="L95" s="15"/>
      <c r="S95" s="14"/>
      <c r="AS95" s="13" t="s">
        <v>8</v>
      </c>
      <c r="AT95" s="13" t="s">
        <v>4</v>
      </c>
      <c r="AU95" s="12" t="s">
        <v>4</v>
      </c>
      <c r="AV95" s="12" t="s">
        <v>9</v>
      </c>
      <c r="AW95" s="12" t="s">
        <v>10</v>
      </c>
      <c r="AX95" s="13" t="s">
        <v>5</v>
      </c>
    </row>
    <row r="96" spans="2:50" s="7" customFormat="1" ht="15">
      <c r="B96" s="191"/>
      <c r="C96" s="157"/>
      <c r="D96" s="135"/>
      <c r="E96" s="136" t="s">
        <v>33</v>
      </c>
      <c r="F96" s="137" t="s">
        <v>32</v>
      </c>
      <c r="G96" s="137"/>
      <c r="H96" s="138">
        <f>SUM(H94:H95)</f>
        <v>16.434769999999997</v>
      </c>
      <c r="I96" s="115"/>
      <c r="J96" s="238"/>
      <c r="K96" s="115"/>
      <c r="L96" s="48"/>
      <c r="S96" s="47"/>
      <c r="AS96" s="8" t="s">
        <v>8</v>
      </c>
      <c r="AT96" s="8" t="s">
        <v>4</v>
      </c>
      <c r="AU96" s="7" t="s">
        <v>3</v>
      </c>
      <c r="AV96" s="7" t="s">
        <v>9</v>
      </c>
      <c r="AW96" s="7" t="s">
        <v>6</v>
      </c>
      <c r="AX96" s="8" t="s">
        <v>5</v>
      </c>
    </row>
    <row r="97" spans="2:50" s="12" customFormat="1" ht="15">
      <c r="B97" s="193"/>
      <c r="C97" s="200"/>
      <c r="D97" s="201"/>
      <c r="E97" s="202" t="s">
        <v>33</v>
      </c>
      <c r="F97" s="134" t="s">
        <v>149</v>
      </c>
      <c r="G97" s="204"/>
      <c r="H97" s="205"/>
      <c r="I97" s="204"/>
      <c r="J97" s="246"/>
      <c r="K97" s="108"/>
      <c r="L97" s="15"/>
      <c r="S97" s="14"/>
      <c r="AS97" s="13"/>
      <c r="AT97" s="13"/>
      <c r="AX97" s="13"/>
    </row>
    <row r="98" spans="2:64" s="6" customFormat="1" ht="22.5" customHeight="1">
      <c r="B98" s="184"/>
      <c r="C98" s="156">
        <v>39</v>
      </c>
      <c r="D98" s="27" t="s">
        <v>2</v>
      </c>
      <c r="E98" s="26" t="s">
        <v>48</v>
      </c>
      <c r="F98" s="22" t="s">
        <v>47</v>
      </c>
      <c r="G98" s="25" t="s">
        <v>35</v>
      </c>
      <c r="H98" s="24">
        <f>H100</f>
        <v>0.00956205</v>
      </c>
      <c r="I98" s="23"/>
      <c r="J98" s="234">
        <f>ROUND(I98*H98,2)</f>
        <v>0</v>
      </c>
      <c r="K98" s="109"/>
      <c r="L98" s="21" t="s">
        <v>33</v>
      </c>
      <c r="M98" s="20" t="s">
        <v>34</v>
      </c>
      <c r="N98" s="19">
        <v>21.429</v>
      </c>
      <c r="O98" s="19">
        <f>N98*H98</f>
        <v>0.20490516945</v>
      </c>
      <c r="P98" s="19">
        <v>0</v>
      </c>
      <c r="Q98" s="19">
        <f>P98*H98</f>
        <v>0</v>
      </c>
      <c r="R98" s="19">
        <v>0</v>
      </c>
      <c r="S98" s="18">
        <f>R98*H98</f>
        <v>0</v>
      </c>
      <c r="AQ98" s="16" t="s">
        <v>3</v>
      </c>
      <c r="AS98" s="16" t="s">
        <v>2</v>
      </c>
      <c r="AT98" s="16" t="s">
        <v>4</v>
      </c>
      <c r="AX98" s="16" t="s">
        <v>5</v>
      </c>
      <c r="BD98" s="17">
        <f>IF(M98="základní",J98,0)</f>
        <v>0</v>
      </c>
      <c r="BE98" s="17">
        <f>IF(M98="snížená",J98,0)</f>
        <v>0</v>
      </c>
      <c r="BF98" s="17">
        <f>IF(M98="zákl. přenesená",J98,0)</f>
        <v>0</v>
      </c>
      <c r="BG98" s="17">
        <f>IF(M98="sníž. přenesená",J98,0)</f>
        <v>0</v>
      </c>
      <c r="BH98" s="17">
        <f>IF(M98="nulová",J98,0)</f>
        <v>0</v>
      </c>
      <c r="BI98" s="16" t="s">
        <v>6</v>
      </c>
      <c r="BJ98" s="17">
        <f>ROUND(I98*H98,2)</f>
        <v>0</v>
      </c>
      <c r="BK98" s="16" t="s">
        <v>3</v>
      </c>
      <c r="BL98" s="16" t="s">
        <v>25</v>
      </c>
    </row>
    <row r="99" spans="2:50" s="28" customFormat="1" ht="27">
      <c r="B99" s="185"/>
      <c r="C99" s="157"/>
      <c r="D99" s="135"/>
      <c r="E99" s="186" t="s">
        <v>33</v>
      </c>
      <c r="F99" s="181" t="s">
        <v>113</v>
      </c>
      <c r="G99" s="133"/>
      <c r="H99" s="186" t="s">
        <v>33</v>
      </c>
      <c r="I99" s="133"/>
      <c r="J99" s="236"/>
      <c r="K99" s="133"/>
      <c r="L99" s="31"/>
      <c r="S99" s="30"/>
      <c r="AS99" s="29" t="s">
        <v>8</v>
      </c>
      <c r="AT99" s="29" t="s">
        <v>4</v>
      </c>
      <c r="AU99" s="28" t="s">
        <v>6</v>
      </c>
      <c r="AV99" s="28" t="s">
        <v>9</v>
      </c>
      <c r="AW99" s="28" t="s">
        <v>10</v>
      </c>
      <c r="AX99" s="29" t="s">
        <v>5</v>
      </c>
    </row>
    <row r="100" spans="2:50" s="12" customFormat="1" ht="15">
      <c r="B100" s="193"/>
      <c r="C100" s="157"/>
      <c r="D100" s="135"/>
      <c r="E100" s="195" t="s">
        <v>33</v>
      </c>
      <c r="F100" s="196" t="s">
        <v>153</v>
      </c>
      <c r="G100" s="166"/>
      <c r="H100" s="199">
        <f>((637.47)*0.005*0.001)*3</f>
        <v>0.00956205</v>
      </c>
      <c r="I100" s="166"/>
      <c r="J100" s="244"/>
      <c r="K100" s="166"/>
      <c r="L100" s="15"/>
      <c r="S100" s="14"/>
      <c r="AS100" s="13" t="s">
        <v>8</v>
      </c>
      <c r="AT100" s="13" t="s">
        <v>4</v>
      </c>
      <c r="AU100" s="12" t="s">
        <v>4</v>
      </c>
      <c r="AV100" s="12" t="s">
        <v>9</v>
      </c>
      <c r="AW100" s="12" t="s">
        <v>6</v>
      </c>
      <c r="AX100" s="13" t="s">
        <v>5</v>
      </c>
    </row>
    <row r="101" spans="2:64" s="6" customFormat="1" ht="22.5" customHeight="1">
      <c r="B101" s="184"/>
      <c r="C101" s="159" t="s">
        <v>46</v>
      </c>
      <c r="D101" s="46" t="s">
        <v>11</v>
      </c>
      <c r="E101" s="45" t="s">
        <v>45</v>
      </c>
      <c r="F101" s="41" t="s">
        <v>44</v>
      </c>
      <c r="G101" s="44" t="s">
        <v>43</v>
      </c>
      <c r="H101" s="43">
        <f>H102</f>
        <v>9.8489115</v>
      </c>
      <c r="I101" s="42"/>
      <c r="J101" s="239">
        <f>ROUND(I101*H101,2)</f>
        <v>0</v>
      </c>
      <c r="K101" s="79"/>
      <c r="L101" s="40" t="s">
        <v>33</v>
      </c>
      <c r="M101" s="39" t="s">
        <v>34</v>
      </c>
      <c r="N101" s="19">
        <v>0</v>
      </c>
      <c r="O101" s="19">
        <f>N101*H101</f>
        <v>0</v>
      </c>
      <c r="P101" s="19">
        <v>0.001</v>
      </c>
      <c r="Q101" s="19">
        <f>P101*H101</f>
        <v>0.0098489115</v>
      </c>
      <c r="R101" s="19">
        <v>0</v>
      </c>
      <c r="S101" s="18">
        <f>R101*H101</f>
        <v>0</v>
      </c>
      <c r="AQ101" s="16" t="s">
        <v>12</v>
      </c>
      <c r="AS101" s="16" t="s">
        <v>11</v>
      </c>
      <c r="AT101" s="16" t="s">
        <v>4</v>
      </c>
      <c r="AX101" s="16" t="s">
        <v>5</v>
      </c>
      <c r="BD101" s="17">
        <f>IF(M101="základní",J101,0)</f>
        <v>0</v>
      </c>
      <c r="BE101" s="17">
        <f>IF(M101="snížená",J101,0)</f>
        <v>0</v>
      </c>
      <c r="BF101" s="17">
        <f>IF(M101="zákl. přenesená",J101,0)</f>
        <v>0</v>
      </c>
      <c r="BG101" s="17">
        <f>IF(M101="sníž. přenesená",J101,0)</f>
        <v>0</v>
      </c>
      <c r="BH101" s="17">
        <f>IF(M101="nulová",J101,0)</f>
        <v>0</v>
      </c>
      <c r="BI101" s="16" t="s">
        <v>6</v>
      </c>
      <c r="BJ101" s="17">
        <f>ROUND(I101*H101,2)</f>
        <v>0</v>
      </c>
      <c r="BK101" s="16" t="s">
        <v>3</v>
      </c>
      <c r="BL101" s="16" t="s">
        <v>26</v>
      </c>
    </row>
    <row r="102" spans="2:50" s="12" customFormat="1" ht="15">
      <c r="B102" s="193"/>
      <c r="C102" s="157"/>
      <c r="D102" s="135"/>
      <c r="E102" s="195" t="s">
        <v>33</v>
      </c>
      <c r="F102" s="196" t="s">
        <v>152</v>
      </c>
      <c r="G102" s="166"/>
      <c r="H102" s="199">
        <f>((637.47)*0.005*1.03)*3</f>
        <v>9.8489115</v>
      </c>
      <c r="I102" s="166"/>
      <c r="J102" s="244"/>
      <c r="K102" s="166"/>
      <c r="L102" s="15"/>
      <c r="S102" s="14"/>
      <c r="AS102" s="13" t="s">
        <v>8</v>
      </c>
      <c r="AT102" s="13" t="s">
        <v>4</v>
      </c>
      <c r="AU102" s="12" t="s">
        <v>4</v>
      </c>
      <c r="AV102" s="12" t="s">
        <v>9</v>
      </c>
      <c r="AW102" s="12" t="s">
        <v>6</v>
      </c>
      <c r="AX102" s="13" t="s">
        <v>5</v>
      </c>
    </row>
    <row r="103" spans="2:64" s="6" customFormat="1" ht="22.5" customHeight="1">
      <c r="B103" s="184"/>
      <c r="C103" s="156" t="s">
        <v>42</v>
      </c>
      <c r="D103" s="27" t="s">
        <v>2</v>
      </c>
      <c r="E103" s="26" t="s">
        <v>41</v>
      </c>
      <c r="F103" s="22" t="s">
        <v>40</v>
      </c>
      <c r="G103" s="25" t="s">
        <v>38</v>
      </c>
      <c r="H103" s="24">
        <f>H105</f>
        <v>19.124100000000002</v>
      </c>
      <c r="I103" s="23"/>
      <c r="J103" s="234">
        <f>ROUND(I103*H103,2)</f>
        <v>0</v>
      </c>
      <c r="K103" s="109"/>
      <c r="L103" s="21" t="s">
        <v>33</v>
      </c>
      <c r="M103" s="20" t="s">
        <v>34</v>
      </c>
      <c r="N103" s="19">
        <v>0.26</v>
      </c>
      <c r="O103" s="19">
        <f>N103*H103</f>
        <v>4.972266</v>
      </c>
      <c r="P103" s="19">
        <v>0</v>
      </c>
      <c r="Q103" s="19">
        <f>P103*H103</f>
        <v>0</v>
      </c>
      <c r="R103" s="19">
        <v>0</v>
      </c>
      <c r="S103" s="18">
        <f>R103*H103</f>
        <v>0</v>
      </c>
      <c r="AQ103" s="16" t="s">
        <v>3</v>
      </c>
      <c r="AS103" s="16" t="s">
        <v>2</v>
      </c>
      <c r="AT103" s="16" t="s">
        <v>4</v>
      </c>
      <c r="AX103" s="16" t="s">
        <v>5</v>
      </c>
      <c r="BD103" s="17">
        <f>IF(M103="základní",J103,0)</f>
        <v>0</v>
      </c>
      <c r="BE103" s="17">
        <f>IF(M103="snížená",J103,0)</f>
        <v>0</v>
      </c>
      <c r="BF103" s="17">
        <f>IF(M103="zákl. přenesená",J103,0)</f>
        <v>0</v>
      </c>
      <c r="BG103" s="17">
        <f>IF(M103="sníž. přenesená",J103,0)</f>
        <v>0</v>
      </c>
      <c r="BH103" s="17">
        <f>IF(M103="nulová",J103,0)</f>
        <v>0</v>
      </c>
      <c r="BI103" s="16" t="s">
        <v>6</v>
      </c>
      <c r="BJ103" s="17">
        <f>ROUND(I103*H103,2)</f>
        <v>0</v>
      </c>
      <c r="BK103" s="16" t="s">
        <v>3</v>
      </c>
      <c r="BL103" s="16" t="s">
        <v>27</v>
      </c>
    </row>
    <row r="104" spans="2:50" s="28" customFormat="1" ht="15">
      <c r="B104" s="185"/>
      <c r="C104" s="157"/>
      <c r="D104" s="135"/>
      <c r="E104" s="186" t="s">
        <v>33</v>
      </c>
      <c r="F104" s="181" t="s">
        <v>114</v>
      </c>
      <c r="G104" s="133"/>
      <c r="H104" s="186" t="s">
        <v>33</v>
      </c>
      <c r="I104" s="133"/>
      <c r="J104" s="236"/>
      <c r="K104" s="133"/>
      <c r="L104" s="31"/>
      <c r="S104" s="30"/>
      <c r="AS104" s="29" t="s">
        <v>8</v>
      </c>
      <c r="AT104" s="29" t="s">
        <v>4</v>
      </c>
      <c r="AU104" s="28" t="s">
        <v>6</v>
      </c>
      <c r="AV104" s="28" t="s">
        <v>9</v>
      </c>
      <c r="AW104" s="28" t="s">
        <v>10</v>
      </c>
      <c r="AX104" s="29" t="s">
        <v>5</v>
      </c>
    </row>
    <row r="105" spans="2:50" s="12" customFormat="1" ht="15">
      <c r="B105" s="193"/>
      <c r="C105" s="157"/>
      <c r="D105" s="135"/>
      <c r="E105" s="195" t="s">
        <v>33</v>
      </c>
      <c r="F105" s="196" t="s">
        <v>154</v>
      </c>
      <c r="G105" s="166"/>
      <c r="H105" s="199">
        <f>3*(0.01*(637.47))</f>
        <v>19.124100000000002</v>
      </c>
      <c r="I105" s="166"/>
      <c r="J105" s="244"/>
      <c r="K105" s="166"/>
      <c r="L105" s="15"/>
      <c r="S105" s="14"/>
      <c r="AS105" s="13" t="s">
        <v>8</v>
      </c>
      <c r="AT105" s="13" t="s">
        <v>4</v>
      </c>
      <c r="AU105" s="12" t="s">
        <v>4</v>
      </c>
      <c r="AV105" s="12" t="s">
        <v>9</v>
      </c>
      <c r="AW105" s="12" t="s">
        <v>10</v>
      </c>
      <c r="AX105" s="13" t="s">
        <v>5</v>
      </c>
    </row>
    <row r="106" spans="2:64" s="6" customFormat="1" ht="22.5" customHeight="1">
      <c r="B106" s="184"/>
      <c r="C106" s="156" t="s">
        <v>39</v>
      </c>
      <c r="D106" s="27" t="s">
        <v>2</v>
      </c>
      <c r="E106" s="26" t="s">
        <v>199</v>
      </c>
      <c r="F106" s="22" t="s">
        <v>198</v>
      </c>
      <c r="G106" s="25" t="s">
        <v>38</v>
      </c>
      <c r="H106" s="24">
        <f>H103</f>
        <v>19.124100000000002</v>
      </c>
      <c r="I106" s="23"/>
      <c r="J106" s="234">
        <f>ROUND(I106*H106,2)</f>
        <v>0</v>
      </c>
      <c r="K106" s="109"/>
      <c r="L106" s="21" t="s">
        <v>33</v>
      </c>
      <c r="M106" s="20" t="s">
        <v>34</v>
      </c>
      <c r="N106" s="19">
        <v>0.452</v>
      </c>
      <c r="O106" s="19">
        <f>N106*H106</f>
        <v>8.6440932</v>
      </c>
      <c r="P106" s="19">
        <v>0</v>
      </c>
      <c r="Q106" s="19">
        <f>P106*H106</f>
        <v>0</v>
      </c>
      <c r="R106" s="19">
        <v>0</v>
      </c>
      <c r="S106" s="18">
        <f>R106*H106</f>
        <v>0</v>
      </c>
      <c r="AQ106" s="16" t="s">
        <v>3</v>
      </c>
      <c r="AS106" s="16" t="s">
        <v>2</v>
      </c>
      <c r="AT106" s="16" t="s">
        <v>4</v>
      </c>
      <c r="AX106" s="16" t="s">
        <v>5</v>
      </c>
      <c r="BD106" s="17">
        <f>IF(M106="základní",J106,0)</f>
        <v>0</v>
      </c>
      <c r="BE106" s="17">
        <f>IF(M106="snížená",J106,0)</f>
        <v>0</v>
      </c>
      <c r="BF106" s="17">
        <f>IF(M106="zákl. přenesená",J106,0)</f>
        <v>0</v>
      </c>
      <c r="BG106" s="17">
        <f>IF(M106="sníž. přenesená",J106,0)</f>
        <v>0</v>
      </c>
      <c r="BH106" s="17">
        <f>IF(M106="nulová",J106,0)</f>
        <v>0</v>
      </c>
      <c r="BI106" s="16" t="s">
        <v>6</v>
      </c>
      <c r="BJ106" s="17">
        <f>ROUND(I106*H106,2)</f>
        <v>0</v>
      </c>
      <c r="BK106" s="16" t="s">
        <v>3</v>
      </c>
      <c r="BL106" s="16" t="s">
        <v>28</v>
      </c>
    </row>
    <row r="107" spans="2:50" s="12" customFormat="1" ht="15">
      <c r="B107" s="193"/>
      <c r="C107" s="200"/>
      <c r="D107" s="201"/>
      <c r="E107" s="202" t="s">
        <v>33</v>
      </c>
      <c r="F107" s="134" t="s">
        <v>155</v>
      </c>
      <c r="G107" s="204"/>
      <c r="H107" s="205"/>
      <c r="I107" s="204"/>
      <c r="J107" s="246"/>
      <c r="K107" s="108"/>
      <c r="L107" s="15"/>
      <c r="S107" s="14"/>
      <c r="AS107" s="13"/>
      <c r="AT107" s="13"/>
      <c r="AX107" s="13"/>
    </row>
    <row r="108" spans="2:62" s="32" customFormat="1" ht="29.85" customHeight="1">
      <c r="B108" s="178"/>
      <c r="C108" s="158"/>
      <c r="D108" s="80"/>
      <c r="E108" s="81"/>
      <c r="F108" s="81" t="s">
        <v>36</v>
      </c>
      <c r="G108" s="78"/>
      <c r="H108" s="78"/>
      <c r="I108" s="78"/>
      <c r="J108" s="233">
        <f>SUM(J109:J115)</f>
        <v>0</v>
      </c>
      <c r="K108" s="78"/>
      <c r="L108" s="38"/>
      <c r="O108" s="37">
        <f>SUM(O109:O115)</f>
        <v>194.899411433</v>
      </c>
      <c r="Q108" s="37">
        <f>SUM(Q109:Q115)</f>
        <v>0</v>
      </c>
      <c r="S108" s="36">
        <f>SUM(S109:S115)</f>
        <v>0</v>
      </c>
      <c r="AQ108" s="34" t="s">
        <v>6</v>
      </c>
      <c r="AS108" s="35" t="s">
        <v>29</v>
      </c>
      <c r="AT108" s="35" t="s">
        <v>6</v>
      </c>
      <c r="AX108" s="34" t="s">
        <v>5</v>
      </c>
      <c r="BJ108" s="33">
        <f>SUM(BJ109:BJ115)</f>
        <v>0</v>
      </c>
    </row>
    <row r="109" spans="2:64" s="6" customFormat="1" ht="39" customHeight="1">
      <c r="B109" s="184"/>
      <c r="C109" s="156">
        <v>30</v>
      </c>
      <c r="D109" s="27" t="s">
        <v>2</v>
      </c>
      <c r="E109" s="26" t="s">
        <v>188</v>
      </c>
      <c r="F109" s="22" t="s">
        <v>192</v>
      </c>
      <c r="G109" s="25" t="s">
        <v>35</v>
      </c>
      <c r="H109" s="24">
        <f>H110</f>
        <v>94.5</v>
      </c>
      <c r="I109" s="23"/>
      <c r="J109" s="234">
        <f>ROUND(I109*H109,2)</f>
        <v>0</v>
      </c>
      <c r="K109" s="109"/>
      <c r="L109" s="21" t="s">
        <v>33</v>
      </c>
      <c r="M109" s="20" t="s">
        <v>34</v>
      </c>
      <c r="N109" s="19">
        <v>2.003</v>
      </c>
      <c r="O109" s="19">
        <f>N109*H109</f>
        <v>189.2835</v>
      </c>
      <c r="P109" s="19">
        <v>0</v>
      </c>
      <c r="Q109" s="19">
        <f>P109*H109</f>
        <v>0</v>
      </c>
      <c r="R109" s="19">
        <v>0</v>
      </c>
      <c r="S109" s="18">
        <f>R109*H109</f>
        <v>0</v>
      </c>
      <c r="AQ109" s="16" t="s">
        <v>3</v>
      </c>
      <c r="AS109" s="16" t="s">
        <v>2</v>
      </c>
      <c r="AT109" s="16" t="s">
        <v>4</v>
      </c>
      <c r="AX109" s="16" t="s">
        <v>5</v>
      </c>
      <c r="BD109" s="17">
        <f>IF(M109="základní",J109,0)</f>
        <v>0</v>
      </c>
      <c r="BE109" s="17">
        <f>IF(M109="snížená",J109,0)</f>
        <v>0</v>
      </c>
      <c r="BF109" s="17">
        <f>IF(M109="zákl. přenesená",J109,0)</f>
        <v>0</v>
      </c>
      <c r="BG109" s="17">
        <f>IF(M109="sníž. přenesená",J109,0)</f>
        <v>0</v>
      </c>
      <c r="BH109" s="17">
        <f>IF(M109="nulová",J109,0)</f>
        <v>0</v>
      </c>
      <c r="BI109" s="16" t="s">
        <v>6</v>
      </c>
      <c r="BJ109" s="17">
        <f>ROUND(I109*H109,2)</f>
        <v>0</v>
      </c>
      <c r="BK109" s="16" t="s">
        <v>3</v>
      </c>
      <c r="BL109" s="16" t="s">
        <v>30</v>
      </c>
    </row>
    <row r="110" spans="2:50" s="28" customFormat="1" ht="15">
      <c r="B110" s="185"/>
      <c r="C110" s="157"/>
      <c r="D110" s="135"/>
      <c r="E110" s="186" t="s">
        <v>33</v>
      </c>
      <c r="F110" s="209" t="s">
        <v>191</v>
      </c>
      <c r="G110" s="133"/>
      <c r="H110" s="199">
        <f>H62</f>
        <v>94.5</v>
      </c>
      <c r="I110" s="133"/>
      <c r="J110" s="236"/>
      <c r="K110" s="133"/>
      <c r="L110" s="31"/>
      <c r="S110" s="30"/>
      <c r="AS110" s="29" t="s">
        <v>8</v>
      </c>
      <c r="AT110" s="29" t="s">
        <v>4</v>
      </c>
      <c r="AU110" s="28" t="s">
        <v>6</v>
      </c>
      <c r="AV110" s="28" t="s">
        <v>9</v>
      </c>
      <c r="AW110" s="28" t="s">
        <v>10</v>
      </c>
      <c r="AX110" s="29" t="s">
        <v>5</v>
      </c>
    </row>
    <row r="111" spans="2:64" s="6" customFormat="1" ht="31.5" customHeight="1">
      <c r="B111" s="184"/>
      <c r="C111" s="156">
        <v>31</v>
      </c>
      <c r="D111" s="27" t="s">
        <v>2</v>
      </c>
      <c r="E111" s="26" t="s">
        <v>189</v>
      </c>
      <c r="F111" s="22" t="s">
        <v>190</v>
      </c>
      <c r="G111" s="25" t="s">
        <v>35</v>
      </c>
      <c r="H111" s="24">
        <f>SUM(H112:H114)</f>
        <v>85.08956716666667</v>
      </c>
      <c r="I111" s="23"/>
      <c r="J111" s="234">
        <f>ROUND(I111*H111,2)</f>
        <v>0</v>
      </c>
      <c r="K111" s="109"/>
      <c r="L111" s="21" t="s">
        <v>33</v>
      </c>
      <c r="M111" s="20" t="s">
        <v>34</v>
      </c>
      <c r="N111" s="19">
        <v>0.066</v>
      </c>
      <c r="O111" s="19">
        <f>N111*H111</f>
        <v>5.615911433</v>
      </c>
      <c r="P111" s="19">
        <v>0</v>
      </c>
      <c r="Q111" s="19">
        <f>P111*H111</f>
        <v>0</v>
      </c>
      <c r="R111" s="19">
        <v>0</v>
      </c>
      <c r="S111" s="18">
        <f>R111*H111</f>
        <v>0</v>
      </c>
      <c r="AQ111" s="16" t="s">
        <v>3</v>
      </c>
      <c r="AS111" s="16" t="s">
        <v>2</v>
      </c>
      <c r="AT111" s="16" t="s">
        <v>4</v>
      </c>
      <c r="AX111" s="16" t="s">
        <v>5</v>
      </c>
      <c r="BD111" s="17">
        <f>IF(M111="základní",J111,0)</f>
        <v>0</v>
      </c>
      <c r="BE111" s="17">
        <f>IF(M111="snížená",J111,0)</f>
        <v>0</v>
      </c>
      <c r="BF111" s="17">
        <f>IF(M111="zákl. přenesená",J111,0)</f>
        <v>0</v>
      </c>
      <c r="BG111" s="17">
        <f>IF(M111="sníž. přenesená",J111,0)</f>
        <v>0</v>
      </c>
      <c r="BH111" s="17">
        <f>IF(M111="nulová",J111,0)</f>
        <v>0</v>
      </c>
      <c r="BI111" s="16" t="s">
        <v>6</v>
      </c>
      <c r="BJ111" s="17">
        <f>ROUND(I111*H111,2)</f>
        <v>0</v>
      </c>
      <c r="BK111" s="16" t="s">
        <v>3</v>
      </c>
      <c r="BL111" s="16" t="s">
        <v>31</v>
      </c>
    </row>
    <row r="112" spans="2:50" s="12" customFormat="1" ht="15">
      <c r="B112" s="193"/>
      <c r="C112" s="157"/>
      <c r="D112" s="135"/>
      <c r="E112" s="195" t="s">
        <v>33</v>
      </c>
      <c r="F112" s="209" t="s">
        <v>187</v>
      </c>
      <c r="G112" s="166"/>
      <c r="H112" s="199">
        <f>H65</f>
        <v>64.69200000000001</v>
      </c>
      <c r="I112" s="166"/>
      <c r="J112" s="244"/>
      <c r="K112" s="166"/>
      <c r="L112" s="15"/>
      <c r="S112" s="14"/>
      <c r="AS112" s="13" t="s">
        <v>8</v>
      </c>
      <c r="AT112" s="13" t="s">
        <v>4</v>
      </c>
      <c r="AU112" s="12" t="s">
        <v>4</v>
      </c>
      <c r="AV112" s="12" t="s">
        <v>9</v>
      </c>
      <c r="AW112" s="12" t="s">
        <v>10</v>
      </c>
      <c r="AX112" s="13" t="s">
        <v>5</v>
      </c>
    </row>
    <row r="113" spans="2:50" s="12" customFormat="1" ht="15">
      <c r="B113" s="193"/>
      <c r="C113" s="157"/>
      <c r="D113" s="135"/>
      <c r="E113" s="195" t="s">
        <v>33</v>
      </c>
      <c r="F113" s="209" t="s">
        <v>128</v>
      </c>
      <c r="G113" s="166"/>
      <c r="H113" s="199">
        <f>H55</f>
        <v>17.4259005</v>
      </c>
      <c r="I113" s="166"/>
      <c r="J113" s="244"/>
      <c r="K113" s="166"/>
      <c r="L113" s="15"/>
      <c r="S113" s="14"/>
      <c r="AS113" s="13" t="s">
        <v>8</v>
      </c>
      <c r="AT113" s="13" t="s">
        <v>4</v>
      </c>
      <c r="AU113" s="12" t="s">
        <v>4</v>
      </c>
      <c r="AV113" s="12" t="s">
        <v>9</v>
      </c>
      <c r="AW113" s="12" t="s">
        <v>10</v>
      </c>
      <c r="AX113" s="13" t="s">
        <v>5</v>
      </c>
    </row>
    <row r="114" spans="2:50" s="12" customFormat="1" ht="15">
      <c r="B114" s="193"/>
      <c r="C114" s="157"/>
      <c r="D114" s="135"/>
      <c r="E114" s="195" t="s">
        <v>33</v>
      </c>
      <c r="F114" s="209" t="s">
        <v>183</v>
      </c>
      <c r="G114" s="166"/>
      <c r="H114" s="199">
        <f>17.83/6</f>
        <v>2.9716666666666662</v>
      </c>
      <c r="I114" s="166"/>
      <c r="J114" s="244"/>
      <c r="K114" s="166"/>
      <c r="L114" s="15"/>
      <c r="S114" s="14"/>
      <c r="AS114" s="13" t="s">
        <v>8</v>
      </c>
      <c r="AT114" s="13" t="s">
        <v>4</v>
      </c>
      <c r="AU114" s="12" t="s">
        <v>4</v>
      </c>
      <c r="AV114" s="12" t="s">
        <v>9</v>
      </c>
      <c r="AW114" s="12" t="s">
        <v>10</v>
      </c>
      <c r="AX114" s="13" t="s">
        <v>5</v>
      </c>
    </row>
    <row r="115" spans="2:50" s="7" customFormat="1" ht="15">
      <c r="B115" s="191"/>
      <c r="C115" s="157"/>
      <c r="D115" s="135"/>
      <c r="E115" s="136" t="s">
        <v>33</v>
      </c>
      <c r="F115" s="215" t="s">
        <v>32</v>
      </c>
      <c r="G115" s="115"/>
      <c r="H115" s="216">
        <f>SUM(H112:H114)</f>
        <v>85.08956716666667</v>
      </c>
      <c r="I115" s="115"/>
      <c r="J115" s="238"/>
      <c r="K115" s="115"/>
      <c r="L115" s="11"/>
      <c r="M115" s="10"/>
      <c r="N115" s="10"/>
      <c r="O115" s="10"/>
      <c r="P115" s="10"/>
      <c r="Q115" s="10"/>
      <c r="R115" s="10"/>
      <c r="S115" s="9"/>
      <c r="AS115" s="8" t="s">
        <v>8</v>
      </c>
      <c r="AT115" s="8" t="s">
        <v>4</v>
      </c>
      <c r="AU115" s="7" t="s">
        <v>3</v>
      </c>
      <c r="AV115" s="7" t="s">
        <v>9</v>
      </c>
      <c r="AW115" s="7" t="s">
        <v>6</v>
      </c>
      <c r="AX115" s="8" t="s">
        <v>5</v>
      </c>
    </row>
    <row r="116" spans="2:50" s="7" customFormat="1" ht="15">
      <c r="B116" s="191"/>
      <c r="C116" s="157"/>
      <c r="D116" s="135"/>
      <c r="E116" s="136"/>
      <c r="F116" s="217"/>
      <c r="G116" s="115"/>
      <c r="H116" s="216"/>
      <c r="I116" s="115"/>
      <c r="J116" s="238"/>
      <c r="K116" s="115"/>
      <c r="L116" s="48"/>
      <c r="M116" s="115"/>
      <c r="N116" s="115"/>
      <c r="O116" s="115"/>
      <c r="P116" s="115"/>
      <c r="Q116" s="115"/>
      <c r="R116" s="115"/>
      <c r="S116" s="47"/>
      <c r="AS116" s="8"/>
      <c r="AT116" s="8"/>
      <c r="AX116" s="8"/>
    </row>
    <row r="117" spans="2:62" s="32" customFormat="1" ht="29.85" customHeight="1">
      <c r="B117" s="178"/>
      <c r="C117" s="158"/>
      <c r="D117" s="80"/>
      <c r="E117" s="81"/>
      <c r="F117" s="81" t="s">
        <v>108</v>
      </c>
      <c r="G117" s="78"/>
      <c r="H117" s="78"/>
      <c r="I117" s="78"/>
      <c r="J117" s="233">
        <f>SUM(J118:J120)</f>
        <v>0</v>
      </c>
      <c r="K117" s="78"/>
      <c r="L117" s="38"/>
      <c r="O117" s="37">
        <f>SUM(O118:O133)</f>
        <v>0</v>
      </c>
      <c r="Q117" s="37">
        <f>SUM(Q118:Q133)</f>
        <v>2</v>
      </c>
      <c r="S117" s="36">
        <f>SUM(S118:S133)</f>
        <v>0</v>
      </c>
      <c r="AQ117" s="34" t="s">
        <v>6</v>
      </c>
      <c r="AS117" s="35" t="s">
        <v>29</v>
      </c>
      <c r="AT117" s="35" t="s">
        <v>6</v>
      </c>
      <c r="AX117" s="34" t="s">
        <v>5</v>
      </c>
      <c r="BJ117" s="33">
        <f>SUM(BJ118:BJ133)</f>
        <v>0</v>
      </c>
    </row>
    <row r="118" spans="2:64" s="6" customFormat="1" ht="22.5" customHeight="1">
      <c r="B118" s="184"/>
      <c r="C118" s="159">
        <v>32</v>
      </c>
      <c r="D118" s="71" t="s">
        <v>11</v>
      </c>
      <c r="E118" s="72" t="s">
        <v>181</v>
      </c>
      <c r="F118" s="73" t="s">
        <v>129</v>
      </c>
      <c r="G118" s="74" t="s">
        <v>1</v>
      </c>
      <c r="H118" s="75">
        <v>2</v>
      </c>
      <c r="I118" s="76"/>
      <c r="J118" s="247">
        <f>ROUND(I118*H118,2)</f>
        <v>0</v>
      </c>
      <c r="K118" s="79"/>
      <c r="L118" s="40" t="s">
        <v>33</v>
      </c>
      <c r="M118" s="39" t="s">
        <v>34</v>
      </c>
      <c r="N118" s="19">
        <v>0</v>
      </c>
      <c r="O118" s="19">
        <f>N118*H118</f>
        <v>0</v>
      </c>
      <c r="P118" s="19">
        <v>1</v>
      </c>
      <c r="Q118" s="19">
        <f>P118*H118</f>
        <v>2</v>
      </c>
      <c r="R118" s="19">
        <v>0</v>
      </c>
      <c r="S118" s="18">
        <f>R118*H118</f>
        <v>0</v>
      </c>
      <c r="AQ118" s="16" t="s">
        <v>12</v>
      </c>
      <c r="AS118" s="16" t="s">
        <v>11</v>
      </c>
      <c r="AT118" s="16" t="s">
        <v>4</v>
      </c>
      <c r="AX118" s="16" t="s">
        <v>5</v>
      </c>
      <c r="BD118" s="17">
        <f>IF(M118="základní",J118,0)</f>
        <v>0</v>
      </c>
      <c r="BE118" s="17">
        <f>IF(M118="snížená",J118,0)</f>
        <v>0</v>
      </c>
      <c r="BF118" s="17">
        <f>IF(M118="zákl. přenesená",J118,0)</f>
        <v>0</v>
      </c>
      <c r="BG118" s="17">
        <f>IF(M118="sníž. přenesená",J118,0)</f>
        <v>0</v>
      </c>
      <c r="BH118" s="17">
        <f>IF(M118="nulová",J118,0)</f>
        <v>0</v>
      </c>
      <c r="BI118" s="16" t="s">
        <v>6</v>
      </c>
      <c r="BJ118" s="17">
        <f>ROUND(I118*H118,2)</f>
        <v>0</v>
      </c>
      <c r="BK118" s="16" t="s">
        <v>3</v>
      </c>
      <c r="BL118" s="16" t="s">
        <v>13</v>
      </c>
    </row>
    <row r="119" spans="2:10" s="85" customFormat="1" ht="22.5" customHeight="1">
      <c r="B119" s="184"/>
      <c r="C119" s="159">
        <v>33</v>
      </c>
      <c r="D119" s="71" t="s">
        <v>11</v>
      </c>
      <c r="E119" s="72" t="s">
        <v>182</v>
      </c>
      <c r="F119" s="73" t="s">
        <v>130</v>
      </c>
      <c r="G119" s="74" t="s">
        <v>1</v>
      </c>
      <c r="H119" s="75">
        <v>1</v>
      </c>
      <c r="I119" s="76"/>
      <c r="J119" s="247">
        <f>ROUND(I119*H119,2)</f>
        <v>0</v>
      </c>
    </row>
    <row r="120" spans="2:10" ht="30" customHeight="1" thickBot="1">
      <c r="B120" s="218"/>
      <c r="C120" s="219">
        <v>34</v>
      </c>
      <c r="D120" s="220" t="s">
        <v>11</v>
      </c>
      <c r="E120" s="221" t="s">
        <v>200</v>
      </c>
      <c r="F120" s="255" t="s">
        <v>201</v>
      </c>
      <c r="G120" s="222" t="s">
        <v>1</v>
      </c>
      <c r="H120" s="223">
        <v>1</v>
      </c>
      <c r="I120" s="224"/>
      <c r="J120" s="250">
        <f>ROUND(I120*H120,2)</f>
        <v>0</v>
      </c>
    </row>
    <row r="124" spans="6:10" ht="15">
      <c r="F124" s="1"/>
      <c r="G124" s="3"/>
      <c r="H124" s="4"/>
      <c r="I124" s="3"/>
      <c r="J124" s="2"/>
    </row>
    <row r="125" spans="1:21" ht="15">
      <c r="A125" s="146"/>
      <c r="B125" s="146"/>
      <c r="C125" s="158"/>
      <c r="D125" s="146"/>
      <c r="E125" s="146"/>
      <c r="F125" s="147"/>
      <c r="G125" s="148"/>
      <c r="H125" s="149"/>
      <c r="I125" s="148"/>
      <c r="J125" s="148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</row>
    <row r="126" spans="1:21" ht="15">
      <c r="A126" s="146"/>
      <c r="B126" s="146"/>
      <c r="C126" s="158"/>
      <c r="D126" s="146"/>
      <c r="E126" s="146"/>
      <c r="F126" s="147"/>
      <c r="G126" s="148"/>
      <c r="H126" s="149"/>
      <c r="I126" s="148"/>
      <c r="J126" s="148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</row>
    <row r="127" spans="1:21" ht="14.25">
      <c r="A127" s="146"/>
      <c r="B127" s="146"/>
      <c r="C127" s="158"/>
      <c r="D127" s="146"/>
      <c r="E127" s="146"/>
      <c r="F127" s="150"/>
      <c r="G127" s="151"/>
      <c r="H127" s="152"/>
      <c r="I127" s="148"/>
      <c r="J127" s="148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</row>
    <row r="128" spans="1:21" ht="14.25">
      <c r="A128" s="146"/>
      <c r="B128" s="146"/>
      <c r="C128" s="158"/>
      <c r="D128" s="146"/>
      <c r="E128" s="146"/>
      <c r="F128" s="151"/>
      <c r="G128" s="151"/>
      <c r="H128" s="152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</row>
    <row r="129" spans="1:21" ht="14.25">
      <c r="A129" s="146"/>
      <c r="B129" s="146"/>
      <c r="C129" s="158"/>
      <c r="D129" s="146"/>
      <c r="E129" s="146"/>
      <c r="F129" s="151"/>
      <c r="G129" s="151"/>
      <c r="H129" s="152"/>
      <c r="I129" s="146"/>
      <c r="J129" s="152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</row>
    <row r="130" spans="1:21" ht="14.25">
      <c r="A130" s="146"/>
      <c r="B130" s="146"/>
      <c r="C130" s="158"/>
      <c r="D130" s="146"/>
      <c r="E130" s="146"/>
      <c r="F130" s="146"/>
      <c r="G130" s="151"/>
      <c r="H130" s="152"/>
      <c r="I130" s="152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</row>
    <row r="131" spans="1:21" ht="14.25">
      <c r="A131" s="146"/>
      <c r="B131" s="146"/>
      <c r="C131" s="158"/>
      <c r="D131" s="146"/>
      <c r="E131" s="146"/>
      <c r="F131" s="151"/>
      <c r="G131" s="151"/>
      <c r="H131" s="152"/>
      <c r="I131" s="152"/>
      <c r="J131" s="152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</row>
    <row r="132" spans="1:21" ht="15">
      <c r="A132" s="146"/>
      <c r="B132" s="146"/>
      <c r="C132" s="158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</row>
    <row r="137" spans="4:10" ht="15">
      <c r="D137" s="116"/>
      <c r="E137" s="117"/>
      <c r="F137" s="96"/>
      <c r="G137" s="118"/>
      <c r="H137" s="119"/>
      <c r="I137" s="120"/>
      <c r="J137" s="120"/>
    </row>
    <row r="138" spans="4:10" ht="15">
      <c r="D138" s="116"/>
      <c r="E138" s="117"/>
      <c r="F138" s="96"/>
      <c r="G138" s="118"/>
      <c r="H138" s="119"/>
      <c r="I138" s="120"/>
      <c r="J138" s="120"/>
    </row>
    <row r="139" spans="4:10" ht="15">
      <c r="D139" s="116"/>
      <c r="E139" s="117"/>
      <c r="F139" s="96"/>
      <c r="G139" s="118"/>
      <c r="H139" s="119"/>
      <c r="I139" s="120"/>
      <c r="J139" s="120"/>
    </row>
    <row r="140" spans="4:10" ht="15">
      <c r="D140" s="125"/>
      <c r="E140" s="126"/>
      <c r="F140" s="127"/>
      <c r="G140" s="128"/>
      <c r="H140" s="129"/>
      <c r="I140" s="130"/>
      <c r="J140" s="130"/>
    </row>
    <row r="141" spans="4:10" ht="15">
      <c r="D141" s="121"/>
      <c r="E141" s="123"/>
      <c r="F141" s="122"/>
      <c r="G141" s="123"/>
      <c r="H141" s="124"/>
      <c r="I141" s="123"/>
      <c r="J141" s="123"/>
    </row>
    <row r="142" spans="4:10" ht="15">
      <c r="D142" s="116"/>
      <c r="E142" s="117"/>
      <c r="F142" s="96"/>
      <c r="G142" s="118"/>
      <c r="H142" s="119"/>
      <c r="I142" s="120"/>
      <c r="J142" s="120"/>
    </row>
  </sheetData>
  <autoFilter ref="C17:J17"/>
  <mergeCells count="3">
    <mergeCell ref="E6:H6"/>
    <mergeCell ref="E8:H8"/>
    <mergeCell ref="E10:H10"/>
  </mergeCells>
  <printOptions/>
  <pageMargins left="0.5905511811023623" right="0.5905511811023623" top="0.5905511811023623" bottom="0.5905511811023623" header="0" footer="0"/>
  <pageSetup errors="blank" fitToHeight="100" fitToWidth="1" horizontalDpi="600" verticalDpi="600" orientation="portrait" paperSize="9" scale="42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Letucha</dc:creator>
  <cp:keywords/>
  <dc:description/>
  <cp:lastModifiedBy>Wurzelová Dana Ing.</cp:lastModifiedBy>
  <cp:lastPrinted>2019-11-04T04:20:06Z</cp:lastPrinted>
  <dcterms:created xsi:type="dcterms:W3CDTF">2015-06-05T18:19:34Z</dcterms:created>
  <dcterms:modified xsi:type="dcterms:W3CDTF">2020-02-07T08:25:31Z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