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" sheetId="1" r:id="rId1"/>
    <sheet name="Stavební rozpočet+výměry" sheetId="2" r:id="rId2"/>
  </sheets>
  <definedNames>
    <definedName name="_xlfn.SINGLE" hidden="1">#NAME?</definedName>
    <definedName name="vorn_sum">#REF!</definedName>
  </definedNames>
  <calcPr fullCalcOnLoad="1"/>
</workbook>
</file>

<file path=xl/sharedStrings.xml><?xml version="1.0" encoding="utf-8"?>
<sst xmlns="http://schemas.openxmlformats.org/spreadsheetml/2006/main" count="2379" uniqueCount="469">
  <si>
    <t>Název stavby:</t>
  </si>
  <si>
    <t>Druh stavby:</t>
  </si>
  <si>
    <t>Lokalita:</t>
  </si>
  <si>
    <t>Začátek výstavby:</t>
  </si>
  <si>
    <t>JKSO:</t>
  </si>
  <si>
    <t>Poznámka:</t>
  </si>
  <si>
    <t>Montáž</t>
  </si>
  <si>
    <t>Objednatel:</t>
  </si>
  <si>
    <t>Projektant:</t>
  </si>
  <si>
    <t>Zhotovitel:</t>
  </si>
  <si>
    <t>Konec výstavby:</t>
  </si>
  <si>
    <t>Zpracoval:</t>
  </si>
  <si>
    <t>99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</si>
  <si>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</si>
  <si>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</si>
  <si>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</si>
  <si>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</si>
  <si>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</si>
  <si>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</si>
  <si>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</si>
  <si>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</si>
  <si>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</si>
  <si>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</si>
  <si>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</si>
  <si>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</si>
  <si>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</si>
  <si>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</si>
  <si>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</si>
  <si>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</si>
  <si>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</si>
  <si>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</si>
  <si>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</si>
  <si>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</si>
  <si>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</si>
  <si>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</si>
  <si>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</si>
  <si>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</si>
  <si>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</si>
  <si>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</si>
  <si>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</si>
  <si>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</si>
  <si>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</si>
  <si>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</si>
  <si>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</si>
  <si>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</si>
  <si>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</si>
  <si>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</si>
  <si>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</si>
  <si>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</si>
  <si>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</si>
  <si>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</si>
  <si>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</si>
  <si>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</si>
  <si>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</si>
  <si>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</si>
  <si>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</si>
  <si>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</si>
  <si>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</si>
  <si>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</si>
  <si>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</si>
  <si>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</si>
  <si>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</si>
  <si>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</si>
  <si>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</si>
  <si>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</si>
  <si>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</si>
  <si>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</si>
  <si>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</si>
  <si>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</si>
  <si>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</si>
  <si>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</si>
  <si>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</si>
  <si>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</si>
  <si>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</si>
  <si>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</si>
  <si>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</si>
  <si>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</si>
  <si>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</si>
  <si>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</si>
  <si>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</si>
  <si>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</si>
  <si>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</si>
  <si>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</si>
  <si>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</si>
  <si>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</si>
  <si>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</si>
  <si>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</si>
  <si>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</si>
  <si>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</si>
  <si>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</si>
  <si>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</si>
  <si>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</si>
  <si>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</si>
  <si>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</si>
  <si>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</si>
  <si>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</si>
  <si>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</si>
  <si>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</si>
  <si>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</si>
  <si>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</si>
  <si>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</si>
  <si>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</si>
  <si>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</si>
  <si>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</si>
  <si>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</si>
  <si>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</si>
  <si>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</si>
  <si>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</si>
  <si>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</si>
  <si>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</si>
  <si>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</si>
  <si>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</si>
  <si>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</si>
  <si>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</si>
  <si>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Objekt</t>
  </si>
  <si>
    <t>Kód</t>
  </si>
  <si>
    <t>601011193R00</t>
  </si>
  <si>
    <t>601011141RT3</t>
  </si>
  <si>
    <t>612421615R00</t>
  </si>
  <si>
    <t>602011193R00</t>
  </si>
  <si>
    <t>602011141RT1</t>
  </si>
  <si>
    <t>611401311R00</t>
  </si>
  <si>
    <t>612403399R00</t>
  </si>
  <si>
    <t>612423531R00</t>
  </si>
  <si>
    <t>620991111R00</t>
  </si>
  <si>
    <t>612409991RT2</t>
  </si>
  <si>
    <t>632411125RT1</t>
  </si>
  <si>
    <t>632411150RT1</t>
  </si>
  <si>
    <t>641951111R00</t>
  </si>
  <si>
    <t>VLASTNÍ</t>
  </si>
  <si>
    <t>642942111RT2</t>
  </si>
  <si>
    <t>642942111RT4</t>
  </si>
  <si>
    <t>711</t>
  </si>
  <si>
    <t>711212012R00</t>
  </si>
  <si>
    <t>711212000RW2</t>
  </si>
  <si>
    <t>711212601RW1</t>
  </si>
  <si>
    <t>711212611RU1</t>
  </si>
  <si>
    <t>998711102R00</t>
  </si>
  <si>
    <t>725</t>
  </si>
  <si>
    <t>725110811R00</t>
  </si>
  <si>
    <t>725210821R00</t>
  </si>
  <si>
    <t>725820802R00</t>
  </si>
  <si>
    <t>725820801R00</t>
  </si>
  <si>
    <t>725860811R00</t>
  </si>
  <si>
    <t>725240812R00</t>
  </si>
  <si>
    <t>728</t>
  </si>
  <si>
    <t>728415111R00</t>
  </si>
  <si>
    <t>28349061</t>
  </si>
  <si>
    <t>771</t>
  </si>
  <si>
    <t>771575107R00</t>
  </si>
  <si>
    <t>771579791R00</t>
  </si>
  <si>
    <t>771579792R00</t>
  </si>
  <si>
    <t>771101116R00</t>
  </si>
  <si>
    <t>771101210R00</t>
  </si>
  <si>
    <t>59764231</t>
  </si>
  <si>
    <t>998771102R00</t>
  </si>
  <si>
    <t>766</t>
  </si>
  <si>
    <t>766662811R00</t>
  </si>
  <si>
    <t>766661112R00</t>
  </si>
  <si>
    <t>766695212R00</t>
  </si>
  <si>
    <t>766665921R00</t>
  </si>
  <si>
    <t>61160126</t>
  </si>
  <si>
    <t>61160706</t>
  </si>
  <si>
    <t>61187356</t>
  </si>
  <si>
    <t>61187396</t>
  </si>
  <si>
    <t>54914592</t>
  </si>
  <si>
    <t>998766102R00</t>
  </si>
  <si>
    <t>775</t>
  </si>
  <si>
    <t>775411810R00</t>
  </si>
  <si>
    <t>775511800R00</t>
  </si>
  <si>
    <t>776</t>
  </si>
  <si>
    <t>776401800R00</t>
  </si>
  <si>
    <t>776511810R00</t>
  </si>
  <si>
    <t>776421100RU1</t>
  </si>
  <si>
    <t>776541100R00</t>
  </si>
  <si>
    <t>632411106RT3</t>
  </si>
  <si>
    <t>776101101R00</t>
  </si>
  <si>
    <t>28412231</t>
  </si>
  <si>
    <t>998776102R00</t>
  </si>
  <si>
    <t>781</t>
  </si>
  <si>
    <t>781415016RT5</t>
  </si>
  <si>
    <t>781419711R00</t>
  </si>
  <si>
    <t>781419701R00</t>
  </si>
  <si>
    <t>781111115R00</t>
  </si>
  <si>
    <t>781111116R00</t>
  </si>
  <si>
    <t>781491001RT1</t>
  </si>
  <si>
    <t>781111111R00</t>
  </si>
  <si>
    <t>781419707RT1</t>
  </si>
  <si>
    <t>59760160.A</t>
  </si>
  <si>
    <t>597813600</t>
  </si>
  <si>
    <t>998781102R00</t>
  </si>
  <si>
    <t>783</t>
  </si>
  <si>
    <t>783225100R00</t>
  </si>
  <si>
    <t>783601813R00</t>
  </si>
  <si>
    <t>783322120R00</t>
  </si>
  <si>
    <t>784</t>
  </si>
  <si>
    <t>784402801R00</t>
  </si>
  <si>
    <t>784161901R00</t>
  </si>
  <si>
    <t>784195112R00</t>
  </si>
  <si>
    <t>900      R01</t>
  </si>
  <si>
    <t>941955002R00</t>
  </si>
  <si>
    <t>952901111R00</t>
  </si>
  <si>
    <t>965081713RT1</t>
  </si>
  <si>
    <t>968061125R00</t>
  </si>
  <si>
    <t>968062455R00</t>
  </si>
  <si>
    <t>969021111R00</t>
  </si>
  <si>
    <t>969011121R00</t>
  </si>
  <si>
    <t>965042131R00</t>
  </si>
  <si>
    <t>962031113R00</t>
  </si>
  <si>
    <t>978059521R00</t>
  </si>
  <si>
    <t>970031130R00</t>
  </si>
  <si>
    <t>970033130R00</t>
  </si>
  <si>
    <t>H99</t>
  </si>
  <si>
    <t>999281108R00</t>
  </si>
  <si>
    <t>M74</t>
  </si>
  <si>
    <t>S0</t>
  </si>
  <si>
    <t>979082111R00</t>
  </si>
  <si>
    <t>979081111R00</t>
  </si>
  <si>
    <t>979081121R00</t>
  </si>
  <si>
    <t>979011111R00</t>
  </si>
  <si>
    <t>979990111R00</t>
  </si>
  <si>
    <t>979990161R00</t>
  </si>
  <si>
    <t>979990107R00</t>
  </si>
  <si>
    <t>Oprava bytu Brodská 35/23 sv. 6</t>
  </si>
  <si>
    <t>oprava bytu</t>
  </si>
  <si>
    <t>Brodská 35, sv. 6, byt č.23</t>
  </si>
  <si>
    <t>Zkrácený popis</t>
  </si>
  <si>
    <t>Rozměry</t>
  </si>
  <si>
    <t>Nezařazeno</t>
  </si>
  <si>
    <t>Úprava povrchů vnitřní</t>
  </si>
  <si>
    <t>Kontaktní nátěr pod omítky Cemix K bílý</t>
  </si>
  <si>
    <t>Štuk na stropech Cemix 033 ručně</t>
  </si>
  <si>
    <t>4,2*3,525+3,5*2,475+1,65*1,575+1,795*1,65   </t>
  </si>
  <si>
    <t>Omítka vnitřní zdiva, MVC, hrubá zatřená</t>
  </si>
  <si>
    <t>koupelna pod obklady   </t>
  </si>
  <si>
    <t>(1+1)*2,1+((1,575-1)+(1,65-1))*1,8   </t>
  </si>
  <si>
    <t>(1,575+1,65)*1,8-0,6*1,8   </t>
  </si>
  <si>
    <t>Kontaktní nátěr pod omítky bílý Cemix K</t>
  </si>
  <si>
    <t>Štuk na stěnách vnitřní Cemix 033, ručně</t>
  </si>
  <si>
    <t>předsíń   </t>
  </si>
  <si>
    <t>((1.795+1.65)*2)*2.65+(0.35*2.1*2+0.35*1.1)   </t>
  </si>
  <si>
    <t>-(0.6*1.97+0.8*1.97*3)   </t>
  </si>
  <si>
    <t>kuchyně   </t>
  </si>
  <si>
    <t>(3.5+2.475)*2*2.65+0.2*(1.5+1.35*2)   </t>
  </si>
  <si>
    <t>-(1.5*1.3)-0,8*1,97   </t>
  </si>
  <si>
    <t>pokoj   </t>
  </si>
  <si>
    <t>(4.2+3.525)*2*2.65+0.2*(1.5+1.35*2)   </t>
  </si>
  <si>
    <t>-(1.5*1.35)-0,8*1,97   </t>
  </si>
  <si>
    <t>koupelna   </t>
  </si>
  <si>
    <t>(1,575+1,65)*2*(2,65-1,9)   </t>
  </si>
  <si>
    <t>Oprava omítky na stropech o ploše do 1 m2</t>
  </si>
  <si>
    <t>Hrubá výplň rýh ve stěnách maltou</t>
  </si>
  <si>
    <t>Omítka rýh stěn MV o šířce do 15 cm, štuková</t>
  </si>
  <si>
    <t>Zakrývání podlah fólií</t>
  </si>
  <si>
    <t>3,525*4,2+3,5*2,475+1,795*1,65   </t>
  </si>
  <si>
    <t>Začištění omítek kolem oken,dveří apod.</t>
  </si>
  <si>
    <t>1,65*2+1,575*2+2,475*2+2*2*6+0,8*2*2+0,6*2   </t>
  </si>
  <si>
    <t>Podlahy, podlahové konstrukce</t>
  </si>
  <si>
    <t>Potěr ze SMS Cemix, ruční zpracování, tl. 25 mm</t>
  </si>
  <si>
    <t>4,2*3,525+1,5*0,15   </t>
  </si>
  <si>
    <t>Potěr ze SMS Cemix, ruční zpracování, tl. 50 mm</t>
  </si>
  <si>
    <t>1,575*1,65   </t>
  </si>
  <si>
    <t>Výplně otvorů</t>
  </si>
  <si>
    <t>Osazení rámů slepých, ocel, dřevo, plocha do 1 m2</t>
  </si>
  <si>
    <t>Dvířka  vodoměry</t>
  </si>
  <si>
    <t>Osazení zárubní dveřních ocelových, pl. do 2,5 m2 včetně dodávky zárubně  60 x 197 x 11 cm</t>
  </si>
  <si>
    <t>Osazení zárubní dveřních ocelových, pl. do 2,5 m2-včetně dodávky zárubně  80 x 197 x 11 cm</t>
  </si>
  <si>
    <t>Izolace proti vodě</t>
  </si>
  <si>
    <t>Hydroizolační povlak vyztužený tkaninou</t>
  </si>
  <si>
    <t>koupelna podlaha   </t>
  </si>
  <si>
    <t>1,65*1,575   </t>
  </si>
  <si>
    <t>svislé stěny   </t>
  </si>
  <si>
    <t>(1+1)*2,1   </t>
  </si>
  <si>
    <t>(1,575+1,65)*2*0,2-0,6   </t>
  </si>
  <si>
    <t>Penetrace podkladu pod hydroizolační nátěr,vč.dod.</t>
  </si>
  <si>
    <t>Těsnicí pás do spoje podlaha - stěna</t>
  </si>
  <si>
    <t>Těsnicí pás do svislých koutů</t>
  </si>
  <si>
    <t>Přesun hmot pro izolace proti vodě, výšky do 12 m</t>
  </si>
  <si>
    <t>Zařizovací předměty</t>
  </si>
  <si>
    <t>Demontáž klozetů splachovacích</t>
  </si>
  <si>
    <t>Demontáž umyvadel bez výtokových armatur</t>
  </si>
  <si>
    <t>Demontáž baterie stojánkové do 1otvoru</t>
  </si>
  <si>
    <t>Demontáž baterie nástěnné do G 3/4</t>
  </si>
  <si>
    <t>Demontáž uzávěrek zápachových jednoduchých</t>
  </si>
  <si>
    <t>Demontáž sprchových mís bez výtokových armatur</t>
  </si>
  <si>
    <t>Vzduchotechnika</t>
  </si>
  <si>
    <t>Montáž mřížky větrací nebo ventilační do 0,04 m2</t>
  </si>
  <si>
    <t>Mřížka větrací PS kulatá 130/100 mm se síťkou bílá</t>
  </si>
  <si>
    <t>Podlahy z dlaždic</t>
  </si>
  <si>
    <t>Montáž podlah keram.,režné hladké, tmel, 20x20 cm</t>
  </si>
  <si>
    <t>Příplatek za plochu podlah keram. do 5 m2 jednotl.</t>
  </si>
  <si>
    <t>Příplatek za podlahy keram.v omezeném prostoru</t>
  </si>
  <si>
    <t>Vyrovnání podkladů samonivel. hmotou pod dlažbu</t>
  </si>
  <si>
    <t>Penetrace podkladu pod dlažby</t>
  </si>
  <si>
    <t>Dlažba keramická</t>
  </si>
  <si>
    <t>2,6*1,1   </t>
  </si>
  <si>
    <t>Přesun hmot pro podlahy z dlaždic, výšky do 12 m</t>
  </si>
  <si>
    <t>Konstrukce truhlářské</t>
  </si>
  <si>
    <t>Demontáž prahů dveří 1křídlových</t>
  </si>
  <si>
    <t>Montáž dveří do zárubně,otevíravých 1kř.do 0,8 m</t>
  </si>
  <si>
    <t>Montáž prahů dveří jednokřídlových š. do 10 cm</t>
  </si>
  <si>
    <t>Zakování dveří 1křídlých kompletizovaných</t>
  </si>
  <si>
    <t>Dveře vnitřní hladké plné 1 kříd. 60x197 lak A</t>
  </si>
  <si>
    <t>Dveře vnitřní hladké 1kříd. 2/3sklo 80x197 lak A</t>
  </si>
  <si>
    <t>Prah bukový délka 60 cm šířka 10 cm tl. 2 cm</t>
  </si>
  <si>
    <t>Prah bukový délka 80 cm šířka 10 cm 2 cm</t>
  </si>
  <si>
    <t>Kliky se štítem dveř.  804  klíč/90 hnědé</t>
  </si>
  <si>
    <t>Přesun hmot pro truhlářské konstr., výšky do 12 m</t>
  </si>
  <si>
    <t>Podlahy vlysové a parketové</t>
  </si>
  <si>
    <t>Demontáž lišt dřevěných, přibíjených</t>
  </si>
  <si>
    <t>(4,2+3,525)*2+0,2*2-0,8   </t>
  </si>
  <si>
    <t>Demontáž podlah vlysových lepených</t>
  </si>
  <si>
    <t>3,525*4,2+1,5*0,15   </t>
  </si>
  <si>
    <t>Podlahy povlakové</t>
  </si>
  <si>
    <t>Demontáž soklíků nebo lišt, pryžových nebo z PVC</t>
  </si>
  <si>
    <t>předsíň   </t>
  </si>
  <si>
    <t>"(1,78+1,65)*2+0,35*2-0,6-0,8*2   </t>
  </si>
  <si>
    <t>kuchyně+jídelna   </t>
  </si>
  <si>
    <t>"(3,5+2,475)*2+0,2*2-0,8*2   </t>
  </si>
  <si>
    <t>"(3,52+4,2)*2+0,2*2-0,8   </t>
  </si>
  <si>
    <t>Odstranění PVC podlah lepených bez podložky</t>
  </si>
  <si>
    <t>"(1,78*1,65)+1*0,35   </t>
  </si>
  <si>
    <t>"(3,5*2,475)+1,35*0,2   </t>
  </si>
  <si>
    <t>"(3,52*4,2)+1,35*0,2   </t>
  </si>
  <si>
    <t>Lepení podlahových soklíků z MDF KP 40*18mm  včetně dodávky</t>
  </si>
  <si>
    <t>Lepení podlah z izolačních plastů</t>
  </si>
  <si>
    <t>Úprava podkladu nášlapných ploch odbroušení lepidla, likvidace</t>
  </si>
  <si>
    <t>Samonivelační stěrka Cemix, ruč.zpracování tl.6 mm</t>
  </si>
  <si>
    <t>Vysávání podlah prům.vysavačem pod povlak.podlahy</t>
  </si>
  <si>
    <t>Podlahovina PVC Forbo Novilon Viva tl. 2,4 mm 30 m</t>
  </si>
  <si>
    <t>27,3*1,1   </t>
  </si>
  <si>
    <t>Přesun hmot pro podlahy povlakové, výšky do 12 m</t>
  </si>
  <si>
    <t>Obklady (keramické)</t>
  </si>
  <si>
    <t>Montáž obkladů stěn, porovin.,tmel, nad 20x25 cm</t>
  </si>
  <si>
    <t>(1,6+0,85+1,65-0,7+0,8)*1,8   </t>
  </si>
  <si>
    <t>(0,9+0,9)*2,1   </t>
  </si>
  <si>
    <t>Příplatek k obkladu stěn za plochu do 10 m2 jedntl</t>
  </si>
  <si>
    <t>Příplatek za práci v omezeném prostoru</t>
  </si>
  <si>
    <t>Otvor v obkladačce diamant.korunkou prům.do 30 mm</t>
  </si>
  <si>
    <t>Otvor v obkladačce diamant.korunkou prům.do 90 mm</t>
  </si>
  <si>
    <t>Montáž lišt k obkladům</t>
  </si>
  <si>
    <t>(1,6+1,65)*2-0,7+2,1+0,3*2+1,8*5   </t>
  </si>
  <si>
    <t>Řezání obkladaček diamantovým kotoučem</t>
  </si>
  <si>
    <t>Příplatek za spárovací vodotěsnou hmotu - podélně</t>
  </si>
  <si>
    <t>Lišta kout/1díln plast Schlüter DILEX-EKE U 8/O 7</t>
  </si>
  <si>
    <t>Obkládačka 20x20 bílá mat</t>
  </si>
  <si>
    <t>13,34*1,1   </t>
  </si>
  <si>
    <t>Přesun hmot pro obklady keramické, výšky do 12 m</t>
  </si>
  <si>
    <t>Nátěry</t>
  </si>
  <si>
    <t>Nátěr syntetický kovových konstrukcí 2x + 1x email zárubní</t>
  </si>
  <si>
    <t>Očištění zárubní před nátěrem</t>
  </si>
  <si>
    <t>Nátěr syntetický ocel. radiát. článků 1x +1x email</t>
  </si>
  <si>
    <t>Očištění radiátoru před nátěrem</t>
  </si>
  <si>
    <t>Malby</t>
  </si>
  <si>
    <t>Odstranění malby oškrábáním v místnosti H do 3,8 m</t>
  </si>
  <si>
    <t>Penetrace podkladu HET,  1 x</t>
  </si>
  <si>
    <t>Malba Primalex Standard, bílá, bez penetrace, 2 x</t>
  </si>
  <si>
    <t>stropy   </t>
  </si>
  <si>
    <t>stěny   </t>
  </si>
  <si>
    <t>86,204   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</si>
  <si>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</si>
  <si>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</si>
  <si>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</si>
  <si>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</si>
  <si>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pozemních staveb</t>
  </si>
  <si>
    <t>Vyčištění budov o výšce podlaží do 4 m</t>
  </si>
  <si>
    <t>Bourání konstrukcí</t>
  </si>
  <si>
    <t>Bourání dlaždic keramických tl. 1 cm, nad 1 m2</t>
  </si>
  <si>
    <t>Vyvěšení dřevěných dveřních křídel pl. do 2 m2</t>
  </si>
  <si>
    <t>Vybourání dřevěných dveřních zárubní pl. do 2 m2</t>
  </si>
  <si>
    <t>0,6*2+(0,8*2)*2   </t>
  </si>
  <si>
    <t>Vybourání kanalizačního potrubí DN do 100 mm</t>
  </si>
  <si>
    <t>Vybourání vodovod., plynového vedení DN do 52 mm</t>
  </si>
  <si>
    <t>Bourání mazanin betonových  tl. 10 cm, pl. 4 m2</t>
  </si>
  <si>
    <t>2,6*0,05   </t>
  </si>
  <si>
    <t>Bourání příček z cihel pálených plných tl. 65 mm</t>
  </si>
  <si>
    <t>obezdění sprchového koutu   </t>
  </si>
  <si>
    <t>(0,9+0,9)*0,25   </t>
  </si>
  <si>
    <t>Prorážení otvorů a ostatní bourací práce</t>
  </si>
  <si>
    <t>Odsekání vnitřních obkladů stěn</t>
  </si>
  <si>
    <t>Vrtání jádrové do zdiva cihelného do D 130 mm</t>
  </si>
  <si>
    <t>Příp. za jádr. vrt. ve H nad 1,5m cihel do 130mm</t>
  </si>
  <si>
    <t>Ostatní přesuny hmot</t>
  </si>
  <si>
    <t>Přesun hmot pro opravy a údržbu do výšky 12 m</t>
  </si>
  <si>
    <t>Elektromontážní práce (silnoproud)</t>
  </si>
  <si>
    <t>Oprava elektroinstalace dle PD</t>
  </si>
  <si>
    <t>Přesuny sutí</t>
  </si>
  <si>
    <t>Vnitrostaveništní doprava suti do 10 m, vč. sutě elektro a ZTI</t>
  </si>
  <si>
    <t>Odvoz suti a vybour. hmot na skládku do 1 km</t>
  </si>
  <si>
    <t>Příplatek k odvozu za každý další 1 km, 3x</t>
  </si>
  <si>
    <t>3,0649*3   </t>
  </si>
  <si>
    <t>Svislá doprava suti a vybour. hmot za 2.NP a 1.PP</t>
  </si>
  <si>
    <t>Poplatek za skládku suti - stavební keramika, plast Ceník AVE 170904, 170203</t>
  </si>
  <si>
    <t>Poplatek za skládku suti - dřevo Ceník AVE 170904</t>
  </si>
  <si>
    <t>Poplatek za skládku suti - směs betonu,cihel,obkladaček a ker.  dlaždic ceník AVE 170904</t>
  </si>
  <si>
    <t>Poplatek za skládku suti - parkety s asfaltem Ceník AVE 170903</t>
  </si>
  <si>
    <t>Doba výstavby:</t>
  </si>
  <si>
    <t>Zpracováno dne:</t>
  </si>
  <si>
    <t>MJ</t>
  </si>
  <si>
    <t>m2</t>
  </si>
  <si>
    <t>kus</t>
  </si>
  <si>
    <t>m</t>
  </si>
  <si>
    <t>t</t>
  </si>
  <si>
    <t>soubor</t>
  </si>
  <si>
    <t>h</t>
  </si>
  <si>
    <t>m3</t>
  </si>
  <si>
    <t>Množství</t>
  </si>
  <si>
    <t>Cena/MJ</t>
  </si>
  <si>
    <t>(Kč)</t>
  </si>
  <si>
    <t>Náklady (Kč)</t>
  </si>
  <si>
    <t>Dodávka</t>
  </si>
  <si>
    <t>Celkem:</t>
  </si>
  <si>
    <t>Město Žďár nad Sázavou</t>
  </si>
  <si>
    <t> </t>
  </si>
  <si>
    <t>Celkem</t>
  </si>
  <si>
    <t>Hmotnost (t)</t>
  </si>
  <si>
    <t>Jednot.</t>
  </si>
  <si>
    <t>Cenová</t>
  </si>
  <si>
    <t>soustava</t>
  </si>
  <si>
    <t>RTS II / 2020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</si>
  <si>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</si>
  <si>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</si>
  <si>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</si>
  <si>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</si>
  <si>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</si>
  <si>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</si>
  <si>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</si>
  <si>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</si>
  <si>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</si>
  <si>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</si>
  <si>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</si>
  <si>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63_</t>
  </si>
  <si>
    <t>64_</t>
  </si>
  <si>
    <t>711_</t>
  </si>
  <si>
    <t>725_</t>
  </si>
  <si>
    <t>728_</t>
  </si>
  <si>
    <t>771_</t>
  </si>
  <si>
    <t>766_</t>
  </si>
  <si>
    <t>775_</t>
  </si>
  <si>
    <t>776_</t>
  </si>
  <si>
    <t>781_</t>
  </si>
  <si>
    <t>783_</t>
  </si>
  <si>
    <t>784_</t>
  </si>
  <si>
    <t>90_</t>
  </si>
  <si>
    <t>94_</t>
  </si>
  <si>
    <t>95_</t>
  </si>
  <si>
    <t>96_</t>
  </si>
  <si>
    <t>97_</t>
  </si>
  <si>
    <t>H99_</t>
  </si>
  <si>
    <t>M74_</t>
  </si>
  <si>
    <t>S0_</t>
  </si>
  <si>
    <t>_6_</t>
  </si>
  <si>
    <t>_71_</t>
  </si>
  <si>
    <t>_72_</t>
  </si>
  <si>
    <t>_77_</t>
  </si>
  <si>
    <t>_76_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</si>
  <si>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</si>
  <si>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</si>
  <si>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</si>
  <si>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</si>
  <si>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</si>
  <si>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</si>
  <si>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</si>
  <si>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</si>
  <si>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</si>
  <si>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</si>
  <si>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SOUČET</t>
  </si>
  <si>
    <t>GZS</t>
  </si>
  <si>
    <t>CELKEM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</si>
</sst>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  <numFmt numFmtId="166" formatCode="0.000"/>
    <numFmt numFmtId="167" formatCode="0.0000"/>
  </numFmts>
  <fonts count="45">
    <font>
      <sz val="10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sz val="10"/>
      <color indexed="10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4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49" fontId="6" fillId="34" borderId="12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9" fillId="33" borderId="21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5" fillId="33" borderId="21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22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9" fillId="33" borderId="30" xfId="0" applyNumberFormat="1" applyFont="1" applyFill="1" applyBorder="1" applyAlignment="1" applyProtection="1">
      <alignment horizontal="right" vertical="center"/>
      <protection/>
    </xf>
    <xf numFmtId="49" fontId="10" fillId="34" borderId="11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3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21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7" fillId="35" borderId="32" xfId="0" applyNumberFormat="1" applyFont="1" applyFill="1" applyBorder="1" applyAlignment="1" applyProtection="1">
      <alignment horizontal="left" vertical="center"/>
      <protection/>
    </xf>
    <xf numFmtId="4" fontId="7" fillId="35" borderId="32" xfId="0" applyNumberFormat="1" applyFont="1" applyFill="1" applyBorder="1" applyAlignment="1" applyProtection="1">
      <alignment horizontal="right" vertical="center"/>
      <protection/>
    </xf>
    <xf numFmtId="49" fontId="7" fillId="35" borderId="33" xfId="0" applyNumberFormat="1" applyFont="1" applyFill="1" applyBorder="1" applyAlignment="1" applyProtection="1">
      <alignment horizontal="right" vertical="center"/>
      <protection/>
    </xf>
    <xf numFmtId="49" fontId="7" fillId="35" borderId="34" xfId="0" applyNumberFormat="1" applyFont="1" applyFill="1" applyBorder="1" applyAlignment="1" applyProtection="1">
      <alignment horizontal="right" vertical="center"/>
      <protection/>
    </xf>
    <xf numFmtId="49" fontId="7" fillId="35" borderId="35" xfId="0" applyNumberFormat="1" applyFont="1" applyFill="1" applyBorder="1" applyAlignment="1" applyProtection="1">
      <alignment horizontal="left" vertical="center"/>
      <protection/>
    </xf>
    <xf numFmtId="4" fontId="7" fillId="35" borderId="35" xfId="0" applyNumberFormat="1" applyFont="1" applyFill="1" applyBorder="1" applyAlignment="1" applyProtection="1">
      <alignment horizontal="right" vertical="center"/>
      <protection/>
    </xf>
    <xf numFmtId="0" fontId="1" fillId="35" borderId="33" xfId="0" applyNumberFormat="1" applyFont="1" applyFill="1" applyBorder="1" applyAlignment="1" applyProtection="1">
      <alignment vertical="center"/>
      <protection/>
    </xf>
    <xf numFmtId="0" fontId="1" fillId="35" borderId="34" xfId="0" applyNumberFormat="1" applyFont="1" applyFill="1" applyBorder="1" applyAlignment="1" applyProtection="1">
      <alignment vertical="center"/>
      <protection/>
    </xf>
    <xf numFmtId="0" fontId="1" fillId="35" borderId="32" xfId="0" applyNumberFormat="1" applyFont="1" applyFill="1" applyBorder="1" applyAlignment="1" applyProtection="1">
      <alignment vertical="center"/>
      <protection/>
    </xf>
    <xf numFmtId="0" fontId="0" fillId="35" borderId="32" xfId="1" applyNumberFormat="1" applyFill="1" applyBorder="1" applyAlignment="1" applyProtection="1">
      <alignment/>
      <protection/>
    </xf>
    <xf numFmtId="49" fontId="11" fillId="35" borderId="32" xfId="0" applyNumberFormat="1" applyFont="1" applyFill="1" applyBorder="1" applyAlignment="1" applyProtection="1">
      <alignment horizontal="left" vertical="center"/>
      <protection/>
    </xf>
    <xf numFmtId="4" fontId="11" fillId="35" borderId="32" xfId="0" applyNumberFormat="1" applyFont="1" applyFill="1" applyBorder="1" applyAlignment="1" applyProtection="1">
      <alignment horizontal="right" vertical="center"/>
      <protection/>
    </xf>
    <xf numFmtId="0" fontId="1" fillId="35" borderId="35" xfId="0" applyNumberFormat="1" applyFont="1" applyFill="1" applyBorder="1" applyAlignment="1" applyProtection="1">
      <alignment vertical="center"/>
      <protection/>
    </xf>
    <xf numFmtId="0" fontId="0" fillId="35" borderId="35" xfId="1" applyNumberFormat="1" applyFill="1" applyBorder="1" applyAlignment="1" applyProtection="1">
      <alignment/>
      <protection/>
    </xf>
    <xf numFmtId="49" fontId="11" fillId="35" borderId="35" xfId="0" applyNumberFormat="1" applyFont="1" applyFill="1" applyBorder="1" applyAlignment="1" applyProtection="1">
      <alignment horizontal="left" vertical="center"/>
      <protection/>
    </xf>
    <xf numFmtId="4" fontId="11" fillId="35" borderId="35" xfId="0" applyNumberFormat="1" applyFont="1" applyFill="1" applyBorder="1" applyAlignment="1" applyProtection="1">
      <alignment horizontal="right" vertical="center"/>
      <protection/>
    </xf>
    <xf numFmtId="49" fontId="8" fillId="35" borderId="33" xfId="0" applyNumberFormat="1" applyFont="1" applyFill="1" applyBorder="1" applyAlignment="1" applyProtection="1">
      <alignment horizontal="right" vertical="center"/>
      <protection/>
    </xf>
    <xf numFmtId="49" fontId="8" fillId="35" borderId="35" xfId="0" applyNumberFormat="1" applyFont="1" applyFill="1" applyBorder="1" applyAlignment="1" applyProtection="1">
      <alignment horizontal="left" vertical="center"/>
      <protection/>
    </xf>
    <xf numFmtId="4" fontId="8" fillId="35" borderId="35" xfId="0" applyNumberFormat="1" applyFont="1" applyFill="1" applyBorder="1" applyAlignment="1" applyProtection="1">
      <alignment horizontal="right" vertical="center"/>
      <protection/>
    </xf>
    <xf numFmtId="49" fontId="1" fillId="35" borderId="33" xfId="0" applyNumberFormat="1" applyFont="1" applyFill="1" applyBorder="1" applyAlignment="1" applyProtection="1">
      <alignment horizontal="right" vertical="center"/>
      <protection/>
    </xf>
    <xf numFmtId="49" fontId="1" fillId="35" borderId="35" xfId="0" applyNumberFormat="1" applyFont="1" applyFill="1" applyBorder="1" applyAlignment="1" applyProtection="1">
      <alignment horizontal="left" vertical="center"/>
      <protection/>
    </xf>
    <xf numFmtId="4" fontId="1" fillId="35" borderId="35" xfId="0" applyNumberFormat="1" applyFont="1" applyFill="1" applyBorder="1" applyAlignment="1" applyProtection="1">
      <alignment horizontal="right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37" xfId="0" applyNumberFormat="1" applyFont="1" applyFill="1" applyBorder="1" applyAlignment="1" applyProtection="1">
      <alignment horizontal="left" vertical="center"/>
      <protection/>
    </xf>
    <xf numFmtId="0" fontId="4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7" fillId="36" borderId="35" xfId="0" applyNumberFormat="1" applyFont="1" applyFill="1" applyBorder="1" applyAlignment="1" applyProtection="1">
      <alignment horizontal="right" vertical="center"/>
      <protection/>
    </xf>
    <xf numFmtId="4" fontId="7" fillId="36" borderId="0" xfId="0" applyNumberFormat="1" applyFont="1" applyFill="1" applyBorder="1" applyAlignment="1" applyProtection="1">
      <alignment horizontal="right" vertical="center"/>
      <protection/>
    </xf>
    <xf numFmtId="4" fontId="7" fillId="36" borderId="32" xfId="0" applyNumberFormat="1" applyFont="1" applyFill="1" applyBorder="1" applyAlignment="1" applyProtection="1">
      <alignment horizontal="right" vertical="center"/>
      <protection/>
    </xf>
    <xf numFmtId="4" fontId="8" fillId="36" borderId="0" xfId="0" applyNumberFormat="1" applyFont="1" applyFill="1" applyBorder="1" applyAlignment="1" applyProtection="1">
      <alignment horizontal="right" vertical="center"/>
      <protection/>
    </xf>
    <xf numFmtId="4" fontId="8" fillId="36" borderId="35" xfId="0" applyNumberFormat="1" applyFont="1" applyFill="1" applyBorder="1" applyAlignment="1" applyProtection="1">
      <alignment horizontal="right" vertical="center"/>
      <protection/>
    </xf>
    <xf numFmtId="4" fontId="1" fillId="36" borderId="35" xfId="0" applyNumberFormat="1" applyFont="1" applyFill="1" applyBorder="1" applyAlignment="1" applyProtection="1">
      <alignment horizontal="right" vertical="center"/>
      <protection/>
    </xf>
    <xf numFmtId="4" fontId="12" fillId="36" borderId="0" xfId="0" applyNumberFormat="1" applyFont="1" applyFill="1" applyBorder="1" applyAlignment="1" applyProtection="1">
      <alignment horizontal="right" vertical="center"/>
      <protection/>
    </xf>
    <xf numFmtId="4" fontId="7" fillId="36" borderId="22" xfId="0" applyNumberFormat="1" applyFont="1" applyFill="1" applyBorder="1" applyAlignment="1" applyProtection="1">
      <alignment horizontal="right" vertical="center"/>
      <protection/>
    </xf>
    <xf numFmtId="49" fontId="10" fillId="37" borderId="0" xfId="0" applyNumberFormat="1" applyFont="1" applyFill="1" applyBorder="1" applyAlignment="1" applyProtection="1">
      <alignment horizontal="left" vertical="center"/>
      <protection/>
    </xf>
    <xf numFmtId="49" fontId="6" fillId="37" borderId="35" xfId="0" applyNumberFormat="1" applyFont="1" applyFill="1" applyBorder="1" applyAlignment="1" applyProtection="1">
      <alignment horizontal="left" vertical="center"/>
      <protection/>
    </xf>
    <xf numFmtId="49" fontId="10" fillId="37" borderId="35" xfId="0" applyNumberFormat="1" applyFont="1" applyFill="1" applyBorder="1" applyAlignment="1" applyProtection="1">
      <alignment horizontal="left" vertical="center"/>
      <protection/>
    </xf>
    <xf numFmtId="4" fontId="10" fillId="37" borderId="35" xfId="0" applyNumberFormat="1" applyFont="1" applyFill="1" applyBorder="1" applyAlignment="1" applyProtection="1">
      <alignment horizontal="right" vertical="center"/>
      <protection/>
    </xf>
    <xf numFmtId="49" fontId="10" fillId="37" borderId="35" xfId="0" applyNumberFormat="1" applyFont="1" applyFill="1" applyBorder="1" applyAlignment="1" applyProtection="1">
      <alignment horizontal="right" vertical="center"/>
      <protection/>
    </xf>
    <xf numFmtId="49" fontId="10" fillId="37" borderId="33" xfId="0" applyNumberFormat="1" applyFont="1" applyFill="1" applyBorder="1" applyAlignment="1" applyProtection="1">
      <alignment horizontal="right" vertical="center"/>
      <protection/>
    </xf>
    <xf numFmtId="49" fontId="1" fillId="36" borderId="0" xfId="0" applyNumberFormat="1" applyFont="1" applyFill="1" applyBorder="1" applyAlignment="1" applyProtection="1">
      <alignment horizontal="left" vertical="center"/>
      <protection/>
    </xf>
    <xf numFmtId="0" fontId="1" fillId="36" borderId="0" xfId="0" applyNumberFormat="1" applyFont="1" applyFill="1" applyBorder="1" applyAlignment="1" applyProtection="1">
      <alignment horizontal="left" vertical="center"/>
      <protection/>
    </xf>
    <xf numFmtId="0" fontId="1" fillId="36" borderId="11" xfId="0" applyNumberFormat="1" applyFont="1" applyFill="1" applyBorder="1" applyAlignment="1" applyProtection="1">
      <alignment horizontal="left" vertical="center"/>
      <protection/>
    </xf>
    <xf numFmtId="0" fontId="1" fillId="36" borderId="41" xfId="0" applyNumberFormat="1" applyFont="1" applyFill="1" applyBorder="1" applyAlignment="1" applyProtection="1">
      <alignment horizontal="left" vertical="center"/>
      <protection/>
    </xf>
    <xf numFmtId="9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5"/>
  <sheetViews>
    <sheetView tabSelected="1" zoomScalePageLayoutView="0" workbookViewId="0" topLeftCell="A1">
      <pane ySplit="11" topLeftCell="A117" activePane="bottomLeft" state="frozen"/>
      <selection pane="topLeft" activeCell="A1" sqref="A1"/>
      <selection pane="bottomLeft" activeCell="G126" sqref="G126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8.14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23.25">
      <c r="A1" s="94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12.75">
      <c r="A2" s="80" t="s">
        <v>0</v>
      </c>
      <c r="B2" s="81"/>
      <c r="C2" s="81"/>
      <c r="D2" s="84" t="s">
        <v>223</v>
      </c>
      <c r="E2" s="95" t="s">
        <v>396</v>
      </c>
      <c r="F2" s="81"/>
      <c r="G2" s="95"/>
      <c r="H2" s="87" t="s">
        <v>7</v>
      </c>
      <c r="I2" s="87" t="s">
        <v>412</v>
      </c>
      <c r="J2" s="81"/>
      <c r="K2" s="81"/>
      <c r="L2" s="81"/>
      <c r="M2" s="96"/>
      <c r="N2" s="3"/>
    </row>
    <row r="3" spans="1:14" ht="12.75">
      <c r="A3" s="82"/>
      <c r="B3" s="83"/>
      <c r="C3" s="83"/>
      <c r="D3" s="86"/>
      <c r="E3" s="83"/>
      <c r="F3" s="83"/>
      <c r="G3" s="83"/>
      <c r="H3" s="83"/>
      <c r="I3" s="83"/>
      <c r="J3" s="83"/>
      <c r="K3" s="83"/>
      <c r="L3" s="83"/>
      <c r="M3" s="88"/>
      <c r="N3" s="3"/>
    </row>
    <row r="4" spans="1:14" ht="12.75">
      <c r="A4" s="89" t="s">
        <v>1</v>
      </c>
      <c r="B4" s="83"/>
      <c r="C4" s="83"/>
      <c r="D4" s="90" t="s">
        <v>224</v>
      </c>
      <c r="E4" s="91" t="s">
        <v>3</v>
      </c>
      <c r="F4" s="83"/>
      <c r="G4" s="91" t="s">
        <v>15</v>
      </c>
      <c r="H4" s="90" t="s">
        <v>8</v>
      </c>
      <c r="I4" s="91" t="s">
        <v>413</v>
      </c>
      <c r="J4" s="83"/>
      <c r="K4" s="83"/>
      <c r="L4" s="83"/>
      <c r="M4" s="88"/>
      <c r="N4" s="3"/>
    </row>
    <row r="5" spans="1:14" ht="12.7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8"/>
      <c r="N5" s="3"/>
    </row>
    <row r="6" spans="1:14" ht="12.75">
      <c r="A6" s="89" t="s">
        <v>2</v>
      </c>
      <c r="B6" s="83"/>
      <c r="C6" s="83"/>
      <c r="D6" s="90" t="s">
        <v>225</v>
      </c>
      <c r="E6" s="91" t="s">
        <v>10</v>
      </c>
      <c r="F6" s="83"/>
      <c r="G6" s="91"/>
      <c r="H6" s="90" t="s">
        <v>9</v>
      </c>
      <c r="I6" s="118" t="s">
        <v>413</v>
      </c>
      <c r="J6" s="119"/>
      <c r="K6" s="119"/>
      <c r="L6" s="119"/>
      <c r="M6" s="120"/>
      <c r="N6" s="3"/>
    </row>
    <row r="7" spans="1:14" ht="12.75">
      <c r="A7" s="82"/>
      <c r="B7" s="83"/>
      <c r="C7" s="83"/>
      <c r="D7" s="83"/>
      <c r="E7" s="83"/>
      <c r="F7" s="83"/>
      <c r="G7" s="83"/>
      <c r="H7" s="83"/>
      <c r="I7" s="119"/>
      <c r="J7" s="119"/>
      <c r="K7" s="119"/>
      <c r="L7" s="119"/>
      <c r="M7" s="120"/>
      <c r="N7" s="3"/>
    </row>
    <row r="8" spans="1:14" ht="12.75">
      <c r="A8" s="89" t="s">
        <v>4</v>
      </c>
      <c r="B8" s="83"/>
      <c r="C8" s="83"/>
      <c r="D8" s="90" t="s">
        <v>15</v>
      </c>
      <c r="E8" s="91" t="s">
        <v>397</v>
      </c>
      <c r="F8" s="83"/>
      <c r="G8" s="118"/>
      <c r="H8" s="90" t="s">
        <v>11</v>
      </c>
      <c r="I8" s="90"/>
      <c r="J8" s="83"/>
      <c r="K8" s="83"/>
      <c r="L8" s="83"/>
      <c r="M8" s="88"/>
      <c r="N8" s="3"/>
    </row>
    <row r="9" spans="1:14" ht="13.5" thickBot="1">
      <c r="A9" s="97"/>
      <c r="B9" s="98"/>
      <c r="C9" s="98"/>
      <c r="D9" s="98"/>
      <c r="E9" s="98"/>
      <c r="F9" s="98"/>
      <c r="G9" s="121"/>
      <c r="H9" s="98"/>
      <c r="I9" s="98"/>
      <c r="J9" s="98"/>
      <c r="K9" s="98"/>
      <c r="L9" s="98"/>
      <c r="M9" s="99"/>
      <c r="N9" s="3"/>
    </row>
    <row r="10" spans="1:64" ht="12.75">
      <c r="A10" s="6" t="s">
        <v>14</v>
      </c>
      <c r="B10" s="14" t="s">
        <v>114</v>
      </c>
      <c r="C10" s="14" t="s">
        <v>115</v>
      </c>
      <c r="D10" s="14" t="s">
        <v>226</v>
      </c>
      <c r="E10" s="14" t="s">
        <v>398</v>
      </c>
      <c r="F10" s="25" t="s">
        <v>406</v>
      </c>
      <c r="G10" s="30" t="s">
        <v>407</v>
      </c>
      <c r="H10" s="100" t="s">
        <v>409</v>
      </c>
      <c r="I10" s="101"/>
      <c r="J10" s="102"/>
      <c r="K10" s="100" t="s">
        <v>415</v>
      </c>
      <c r="L10" s="102"/>
      <c r="M10" s="37" t="s">
        <v>417</v>
      </c>
      <c r="N10" s="4"/>
      <c r="BK10" s="36" t="s">
        <v>462</v>
      </c>
      <c r="BL10" s="48" t="s">
        <v>465</v>
      </c>
    </row>
    <row r="11" spans="1:62" ht="13.5" thickBot="1">
      <c r="A11" s="7" t="s">
        <v>15</v>
      </c>
      <c r="B11" s="15" t="s">
        <v>15</v>
      </c>
      <c r="C11" s="15" t="s">
        <v>15</v>
      </c>
      <c r="D11" s="21" t="s">
        <v>227</v>
      </c>
      <c r="E11" s="15" t="s">
        <v>15</v>
      </c>
      <c r="F11" s="15" t="s">
        <v>15</v>
      </c>
      <c r="G11" s="31" t="s">
        <v>408</v>
      </c>
      <c r="H11" s="32" t="s">
        <v>410</v>
      </c>
      <c r="I11" s="33" t="s">
        <v>6</v>
      </c>
      <c r="J11" s="34" t="s">
        <v>414</v>
      </c>
      <c r="K11" s="32" t="s">
        <v>416</v>
      </c>
      <c r="L11" s="34" t="s">
        <v>414</v>
      </c>
      <c r="M11" s="38" t="s">
        <v>418</v>
      </c>
      <c r="N11" s="4"/>
      <c r="Z11" s="36" t="s">
        <v>421</v>
      </c>
      <c r="AA11" s="36" t="s">
        <v>422</v>
      </c>
      <c r="AB11" s="36" t="s">
        <v>423</v>
      </c>
      <c r="AC11" s="36" t="s">
        <v>424</v>
      </c>
      <c r="AD11" s="36" t="s">
        <v>425</v>
      </c>
      <c r="AE11" s="36" t="s">
        <v>426</v>
      </c>
      <c r="AF11" s="36" t="s">
        <v>427</v>
      </c>
      <c r="AG11" s="36" t="s">
        <v>428</v>
      </c>
      <c r="AH11" s="36" t="s">
        <v>429</v>
      </c>
      <c r="BH11" s="36" t="s">
        <v>459</v>
      </c>
      <c r="BI11" s="36" t="s">
        <v>460</v>
      </c>
      <c r="BJ11" s="36" t="s">
        <v>461</v>
      </c>
    </row>
    <row r="12" spans="1:14" ht="12.75">
      <c r="A12" s="8"/>
      <c r="B12" s="16"/>
      <c r="C12" s="16"/>
      <c r="D12" s="16" t="s">
        <v>228</v>
      </c>
      <c r="E12" s="23" t="s">
        <v>15</v>
      </c>
      <c r="F12" s="23" t="s">
        <v>15</v>
      </c>
      <c r="G12" s="23" t="s">
        <v>15</v>
      </c>
      <c r="H12" s="49">
        <f>H13+H25+H28+H33+H39+H46+H49+H57+H68+H71+H81+H93+H98+H102+H104+H106+H108+H116+H120+H122+H124</f>
        <v>0</v>
      </c>
      <c r="I12" s="49">
        <f>I13+I25+I28+I33+I39+I46+I49+I57+I68+I71+I81+I93+I98+I102+I104+I106+I108+I116+I120+I122+I124</f>
        <v>0</v>
      </c>
      <c r="J12" s="49">
        <f>J13+J25+J28+J33+J39+J46+J49+J57+J68+J71+J81+J93+J98+J102+J104+J106+J108+J116+J120+J122+J124</f>
        <v>0</v>
      </c>
      <c r="K12" s="35"/>
      <c r="L12" s="49">
        <f>L13+L25+L28+L33+L39+L46+L49+L57+L68+L71+L81+L93+L98+L102+L104+L106+L108+L116+L120+L122+L124</f>
        <v>7.73642493</v>
      </c>
      <c r="M12" s="39"/>
      <c r="N12" s="3"/>
    </row>
    <row r="13" spans="1:47" ht="12.75">
      <c r="A13" s="113"/>
      <c r="B13" s="114"/>
      <c r="C13" s="114" t="s">
        <v>76</v>
      </c>
      <c r="D13" s="114" t="s">
        <v>229</v>
      </c>
      <c r="E13" s="113" t="s">
        <v>15</v>
      </c>
      <c r="F13" s="113" t="s">
        <v>15</v>
      </c>
      <c r="G13" s="113" t="s">
        <v>15</v>
      </c>
      <c r="H13" s="115">
        <f>SUM(H14:H24)</f>
        <v>0</v>
      </c>
      <c r="I13" s="115">
        <f>SUM(I14:I24)</f>
        <v>0</v>
      </c>
      <c r="J13" s="115">
        <f>SUM(J14:J24)</f>
        <v>0</v>
      </c>
      <c r="K13" s="116"/>
      <c r="L13" s="115">
        <f>SUM(L14:L24)</f>
        <v>2.6465498524999997</v>
      </c>
      <c r="M13" s="117"/>
      <c r="N13" s="52"/>
      <c r="AI13" s="36"/>
      <c r="AS13" s="50">
        <f>SUM(AJ14:AJ24)</f>
        <v>0</v>
      </c>
      <c r="AT13" s="50">
        <f>SUM(AK14:AK24)</f>
        <v>0</v>
      </c>
      <c r="AU13" s="50">
        <f>SUM(AL14:AL24)</f>
        <v>0</v>
      </c>
    </row>
    <row r="14" spans="1:64" ht="12.75">
      <c r="A14" s="57" t="s">
        <v>16</v>
      </c>
      <c r="B14" s="57"/>
      <c r="C14" s="57" t="s">
        <v>116</v>
      </c>
      <c r="D14" s="57" t="s">
        <v>230</v>
      </c>
      <c r="E14" s="57" t="s">
        <v>399</v>
      </c>
      <c r="F14" s="58">
        <v>29.028</v>
      </c>
      <c r="G14" s="104"/>
      <c r="H14" s="58">
        <f>F14*AO14</f>
        <v>0</v>
      </c>
      <c r="I14" s="58">
        <f>F14*AP14</f>
        <v>0</v>
      </c>
      <c r="J14" s="58">
        <f>F14*G14</f>
        <v>0</v>
      </c>
      <c r="K14" s="58">
        <v>0.00032</v>
      </c>
      <c r="L14" s="58">
        <f>F14*K14</f>
        <v>0.00928896</v>
      </c>
      <c r="M14" s="55" t="s">
        <v>419</v>
      </c>
      <c r="N14" s="52"/>
      <c r="Z14" s="44">
        <f>IF(AQ14="5",BJ14,0)</f>
        <v>0</v>
      </c>
      <c r="AB14" s="44">
        <f>IF(AQ14="1",BH14,0)</f>
        <v>0</v>
      </c>
      <c r="AC14" s="44">
        <f>IF(AQ14="1",BI14,0)</f>
        <v>0</v>
      </c>
      <c r="AD14" s="44">
        <f>IF(AQ14="7",BH14,0)</f>
        <v>0</v>
      </c>
      <c r="AE14" s="44">
        <f>IF(AQ14="7",BI14,0)</f>
        <v>0</v>
      </c>
      <c r="AF14" s="44">
        <f>IF(AQ14="2",BH14,0)</f>
        <v>0</v>
      </c>
      <c r="AG14" s="44">
        <f>IF(AQ14="2",BI14,0)</f>
        <v>0</v>
      </c>
      <c r="AH14" s="44">
        <f>IF(AQ14="0",BJ14,0)</f>
        <v>0</v>
      </c>
      <c r="AI14" s="36"/>
      <c r="AJ14" s="26">
        <f>IF(AN14=0,J14,0)</f>
        <v>0</v>
      </c>
      <c r="AK14" s="26">
        <f>IF(AN14=15,J14,0)</f>
        <v>0</v>
      </c>
      <c r="AL14" s="26">
        <f>IF(AN14=21,J14,0)</f>
        <v>0</v>
      </c>
      <c r="AN14" s="44">
        <v>15</v>
      </c>
      <c r="AO14" s="44">
        <f>G14*0.422599613887394</f>
        <v>0</v>
      </c>
      <c r="AP14" s="44">
        <f>G14*(1-0.422599613887394)</f>
        <v>0</v>
      </c>
      <c r="AQ14" s="45" t="s">
        <v>16</v>
      </c>
      <c r="AV14" s="44">
        <f>AW14+AX14</f>
        <v>0</v>
      </c>
      <c r="AW14" s="44">
        <f>F14*AO14</f>
        <v>0</v>
      </c>
      <c r="AX14" s="44">
        <f>F14*AP14</f>
        <v>0</v>
      </c>
      <c r="AY14" s="47" t="s">
        <v>430</v>
      </c>
      <c r="AZ14" s="47" t="s">
        <v>451</v>
      </c>
      <c r="BA14" s="36" t="s">
        <v>458</v>
      </c>
      <c r="BC14" s="44">
        <f>AW14+AX14</f>
        <v>0</v>
      </c>
      <c r="BD14" s="44">
        <f>G14/(100-BE14)*100</f>
        <v>0</v>
      </c>
      <c r="BE14" s="44">
        <v>0</v>
      </c>
      <c r="BF14" s="44">
        <f>L14</f>
        <v>0.00928896</v>
      </c>
      <c r="BH14" s="26">
        <f>F14*AO14</f>
        <v>0</v>
      </c>
      <c r="BI14" s="26">
        <f>F14*AP14</f>
        <v>0</v>
      </c>
      <c r="BJ14" s="26">
        <f>F14*G14</f>
        <v>0</v>
      </c>
      <c r="BK14" s="26" t="s">
        <v>463</v>
      </c>
      <c r="BL14" s="44">
        <v>61</v>
      </c>
    </row>
    <row r="15" spans="1:64" ht="12.75">
      <c r="A15" s="57" t="s">
        <v>17</v>
      </c>
      <c r="B15" s="57"/>
      <c r="C15" s="57" t="s">
        <v>117</v>
      </c>
      <c r="D15" s="57" t="s">
        <v>231</v>
      </c>
      <c r="E15" s="57" t="s">
        <v>399</v>
      </c>
      <c r="F15" s="58">
        <v>29.028</v>
      </c>
      <c r="G15" s="104"/>
      <c r="H15" s="58">
        <f>F15*AO15</f>
        <v>0</v>
      </c>
      <c r="I15" s="58">
        <f>F15*AP15</f>
        <v>0</v>
      </c>
      <c r="J15" s="58">
        <f>F15*G15</f>
        <v>0</v>
      </c>
      <c r="K15" s="58">
        <v>0.00559</v>
      </c>
      <c r="L15" s="58">
        <f>F15*K15</f>
        <v>0.16226652</v>
      </c>
      <c r="M15" s="55" t="s">
        <v>419</v>
      </c>
      <c r="N15" s="52"/>
      <c r="Z15" s="44">
        <f>IF(AQ15="5",BJ15,0)</f>
        <v>0</v>
      </c>
      <c r="AB15" s="44">
        <f>IF(AQ15="1",BH15,0)</f>
        <v>0</v>
      </c>
      <c r="AC15" s="44">
        <f>IF(AQ15="1",BI15,0)</f>
        <v>0</v>
      </c>
      <c r="AD15" s="44">
        <f>IF(AQ15="7",BH15,0)</f>
        <v>0</v>
      </c>
      <c r="AE15" s="44">
        <f>IF(AQ15="7",BI15,0)</f>
        <v>0</v>
      </c>
      <c r="AF15" s="44">
        <f>IF(AQ15="2",BH15,0)</f>
        <v>0</v>
      </c>
      <c r="AG15" s="44">
        <f>IF(AQ15="2",BI15,0)</f>
        <v>0</v>
      </c>
      <c r="AH15" s="44">
        <f>IF(AQ15="0",BJ15,0)</f>
        <v>0</v>
      </c>
      <c r="AI15" s="36"/>
      <c r="AJ15" s="26">
        <f>IF(AN15=0,J15,0)</f>
        <v>0</v>
      </c>
      <c r="AK15" s="26">
        <f>IF(AN15=15,J15,0)</f>
        <v>0</v>
      </c>
      <c r="AL15" s="26">
        <f>IF(AN15=21,J15,0)</f>
        <v>0</v>
      </c>
      <c r="AN15" s="44">
        <v>15</v>
      </c>
      <c r="AO15" s="44">
        <f>G15*0.198750605966791</f>
        <v>0</v>
      </c>
      <c r="AP15" s="44">
        <f>G15*(1-0.198750605966791)</f>
        <v>0</v>
      </c>
      <c r="AQ15" s="45" t="s">
        <v>16</v>
      </c>
      <c r="AV15" s="44">
        <f>AW15+AX15</f>
        <v>0</v>
      </c>
      <c r="AW15" s="44">
        <f>F15*AO15</f>
        <v>0</v>
      </c>
      <c r="AX15" s="44">
        <f>F15*AP15</f>
        <v>0</v>
      </c>
      <c r="AY15" s="47" t="s">
        <v>430</v>
      </c>
      <c r="AZ15" s="47" t="s">
        <v>451</v>
      </c>
      <c r="BA15" s="36" t="s">
        <v>458</v>
      </c>
      <c r="BC15" s="44">
        <f>AW15+AX15</f>
        <v>0</v>
      </c>
      <c r="BD15" s="44">
        <f>G15/(100-BE15)*100</f>
        <v>0</v>
      </c>
      <c r="BE15" s="44">
        <v>0</v>
      </c>
      <c r="BF15" s="44">
        <f>L15</f>
        <v>0.16226652</v>
      </c>
      <c r="BH15" s="26">
        <f>F15*AO15</f>
        <v>0</v>
      </c>
      <c r="BI15" s="26">
        <f>F15*AP15</f>
        <v>0</v>
      </c>
      <c r="BJ15" s="26">
        <f>F15*G15</f>
        <v>0</v>
      </c>
      <c r="BK15" s="26" t="s">
        <v>463</v>
      </c>
      <c r="BL15" s="44">
        <v>61</v>
      </c>
    </row>
    <row r="16" spans="1:64" ht="12.75">
      <c r="A16" s="10" t="s">
        <v>18</v>
      </c>
      <c r="B16" s="18"/>
      <c r="C16" s="18" t="s">
        <v>118</v>
      </c>
      <c r="D16" s="18" t="s">
        <v>233</v>
      </c>
      <c r="E16" s="18" t="s">
        <v>399</v>
      </c>
      <c r="F16" s="26">
        <v>11.13</v>
      </c>
      <c r="G16" s="105"/>
      <c r="H16" s="26">
        <f>F16*AO16</f>
        <v>0</v>
      </c>
      <c r="I16" s="26">
        <f>F16*AP16</f>
        <v>0</v>
      </c>
      <c r="J16" s="26">
        <f>F16*G16</f>
        <v>0</v>
      </c>
      <c r="K16" s="26">
        <v>0.03921</v>
      </c>
      <c r="L16" s="26">
        <f>F16*K16</f>
        <v>0.43640730000000005</v>
      </c>
      <c r="M16" s="41" t="s">
        <v>419</v>
      </c>
      <c r="N16" s="3"/>
      <c r="Z16" s="44">
        <f>IF(AQ16="5",BJ16,0)</f>
        <v>0</v>
      </c>
      <c r="AB16" s="44">
        <f>IF(AQ16="1",BH16,0)</f>
        <v>0</v>
      </c>
      <c r="AC16" s="44">
        <f>IF(AQ16="1",BI16,0)</f>
        <v>0</v>
      </c>
      <c r="AD16" s="44">
        <f>IF(AQ16="7",BH16,0)</f>
        <v>0</v>
      </c>
      <c r="AE16" s="44">
        <f>IF(AQ16="7",BI16,0)</f>
        <v>0</v>
      </c>
      <c r="AF16" s="44">
        <f>IF(AQ16="2",BH16,0)</f>
        <v>0</v>
      </c>
      <c r="AG16" s="44">
        <f>IF(AQ16="2",BI16,0)</f>
        <v>0</v>
      </c>
      <c r="AH16" s="44">
        <f>IF(AQ16="0",BJ16,0)</f>
        <v>0</v>
      </c>
      <c r="AI16" s="36"/>
      <c r="AJ16" s="26">
        <f>IF(AN16=0,J16,0)</f>
        <v>0</v>
      </c>
      <c r="AK16" s="26">
        <f>IF(AN16=15,J16,0)</f>
        <v>0</v>
      </c>
      <c r="AL16" s="26">
        <f>IF(AN16=21,J16,0)</f>
        <v>0</v>
      </c>
      <c r="AN16" s="44">
        <v>15</v>
      </c>
      <c r="AO16" s="44">
        <f>G16*0.156403650562673</f>
        <v>0</v>
      </c>
      <c r="AP16" s="44">
        <f>G16*(1-0.156403650562673)</f>
        <v>0</v>
      </c>
      <c r="AQ16" s="45" t="s">
        <v>16</v>
      </c>
      <c r="AV16" s="44">
        <f>AW16+AX16</f>
        <v>0</v>
      </c>
      <c r="AW16" s="44">
        <f>F16*AO16</f>
        <v>0</v>
      </c>
      <c r="AX16" s="44">
        <f>F16*AP16</f>
        <v>0</v>
      </c>
      <c r="AY16" s="47" t="s">
        <v>430</v>
      </c>
      <c r="AZ16" s="47" t="s">
        <v>451</v>
      </c>
      <c r="BA16" s="36" t="s">
        <v>458</v>
      </c>
      <c r="BC16" s="44">
        <f>AW16+AX16</f>
        <v>0</v>
      </c>
      <c r="BD16" s="44">
        <f>G16/(100-BE16)*100</f>
        <v>0</v>
      </c>
      <c r="BE16" s="44">
        <v>0</v>
      </c>
      <c r="BF16" s="44">
        <f>L16</f>
        <v>0.43640730000000005</v>
      </c>
      <c r="BH16" s="26">
        <f>F16*AO16</f>
        <v>0</v>
      </c>
      <c r="BI16" s="26">
        <f>F16*AP16</f>
        <v>0</v>
      </c>
      <c r="BJ16" s="26">
        <f>F16*G16</f>
        <v>0</v>
      </c>
      <c r="BK16" s="26" t="s">
        <v>463</v>
      </c>
      <c r="BL16" s="44">
        <v>61</v>
      </c>
    </row>
    <row r="17" spans="1:64" ht="12.75">
      <c r="A17" s="57" t="s">
        <v>19</v>
      </c>
      <c r="B17" s="57"/>
      <c r="C17" s="57" t="s">
        <v>119</v>
      </c>
      <c r="D17" s="57" t="s">
        <v>237</v>
      </c>
      <c r="E17" s="57" t="s">
        <v>399</v>
      </c>
      <c r="F17" s="58">
        <v>86.204</v>
      </c>
      <c r="G17" s="104"/>
      <c r="H17" s="58">
        <f>F17*AO17</f>
        <v>0</v>
      </c>
      <c r="I17" s="58">
        <f>F17*AP17</f>
        <v>0</v>
      </c>
      <c r="J17" s="58">
        <f>F17*G17</f>
        <v>0</v>
      </c>
      <c r="K17" s="58">
        <v>0.00032</v>
      </c>
      <c r="L17" s="58">
        <f>F17*K17</f>
        <v>0.02758528</v>
      </c>
      <c r="M17" s="55" t="s">
        <v>419</v>
      </c>
      <c r="N17" s="52"/>
      <c r="Z17" s="44">
        <f>IF(AQ17="5",BJ17,0)</f>
        <v>0</v>
      </c>
      <c r="AB17" s="44">
        <f>IF(AQ17="1",BH17,0)</f>
        <v>0</v>
      </c>
      <c r="AC17" s="44">
        <f>IF(AQ17="1",BI17,0)</f>
        <v>0</v>
      </c>
      <c r="AD17" s="44">
        <f>IF(AQ17="7",BH17,0)</f>
        <v>0</v>
      </c>
      <c r="AE17" s="44">
        <f>IF(AQ17="7",BI17,0)</f>
        <v>0</v>
      </c>
      <c r="AF17" s="44">
        <f>IF(AQ17="2",BH17,0)</f>
        <v>0</v>
      </c>
      <c r="AG17" s="44">
        <f>IF(AQ17="2",BI17,0)</f>
        <v>0</v>
      </c>
      <c r="AH17" s="44">
        <f>IF(AQ17="0",BJ17,0)</f>
        <v>0</v>
      </c>
      <c r="AI17" s="36"/>
      <c r="AJ17" s="26">
        <f>IF(AN17=0,J17,0)</f>
        <v>0</v>
      </c>
      <c r="AK17" s="26">
        <f>IF(AN17=15,J17,0)</f>
        <v>0</v>
      </c>
      <c r="AL17" s="26">
        <f>IF(AN17=21,J17,0)</f>
        <v>0</v>
      </c>
      <c r="AN17" s="44">
        <v>15</v>
      </c>
      <c r="AO17" s="44">
        <f>G17*0.464339325273998</f>
        <v>0</v>
      </c>
      <c r="AP17" s="44">
        <f>G17*(1-0.464339325273998)</f>
        <v>0</v>
      </c>
      <c r="AQ17" s="45" t="s">
        <v>16</v>
      </c>
      <c r="AV17" s="44">
        <f>AW17+AX17</f>
        <v>0</v>
      </c>
      <c r="AW17" s="44">
        <f>F17*AO17</f>
        <v>0</v>
      </c>
      <c r="AX17" s="44">
        <f>F17*AP17</f>
        <v>0</v>
      </c>
      <c r="AY17" s="47" t="s">
        <v>430</v>
      </c>
      <c r="AZ17" s="47" t="s">
        <v>451</v>
      </c>
      <c r="BA17" s="36" t="s">
        <v>458</v>
      </c>
      <c r="BC17" s="44">
        <f>AW17+AX17</f>
        <v>0</v>
      </c>
      <c r="BD17" s="44">
        <f>G17/(100-BE17)*100</f>
        <v>0</v>
      </c>
      <c r="BE17" s="44">
        <v>0</v>
      </c>
      <c r="BF17" s="44">
        <f>L17</f>
        <v>0.02758528</v>
      </c>
      <c r="BH17" s="26">
        <f>F17*AO17</f>
        <v>0</v>
      </c>
      <c r="BI17" s="26">
        <f>F17*AP17</f>
        <v>0</v>
      </c>
      <c r="BJ17" s="26">
        <f>F17*G17</f>
        <v>0</v>
      </c>
      <c r="BK17" s="26" t="s">
        <v>463</v>
      </c>
      <c r="BL17" s="44">
        <v>61</v>
      </c>
    </row>
    <row r="18" spans="1:64" ht="12.75">
      <c r="A18" s="57" t="s">
        <v>20</v>
      </c>
      <c r="B18" s="57"/>
      <c r="C18" s="57" t="s">
        <v>120</v>
      </c>
      <c r="D18" s="57" t="s">
        <v>238</v>
      </c>
      <c r="E18" s="57" t="s">
        <v>399</v>
      </c>
      <c r="F18" s="58">
        <v>86.204</v>
      </c>
      <c r="G18" s="104"/>
      <c r="H18" s="58">
        <f>F18*AO18</f>
        <v>0</v>
      </c>
      <c r="I18" s="58">
        <f>F18*AP18</f>
        <v>0</v>
      </c>
      <c r="J18" s="58">
        <f>F18*G18</f>
        <v>0</v>
      </c>
      <c r="K18" s="58">
        <v>0.0025</v>
      </c>
      <c r="L18" s="58">
        <f>F18*K18</f>
        <v>0.21550999999999998</v>
      </c>
      <c r="M18" s="55" t="s">
        <v>419</v>
      </c>
      <c r="N18" s="52"/>
      <c r="Z18" s="44">
        <f>IF(AQ18="5",BJ18,0)</f>
        <v>0</v>
      </c>
      <c r="AB18" s="44">
        <f>IF(AQ18="1",BH18,0)</f>
        <v>0</v>
      </c>
      <c r="AC18" s="44">
        <f>IF(AQ18="1",BI18,0)</f>
        <v>0</v>
      </c>
      <c r="AD18" s="44">
        <f>IF(AQ18="7",BH18,0)</f>
        <v>0</v>
      </c>
      <c r="AE18" s="44">
        <f>IF(AQ18="7",BI18,0)</f>
        <v>0</v>
      </c>
      <c r="AF18" s="44">
        <f>IF(AQ18="2",BH18,0)</f>
        <v>0</v>
      </c>
      <c r="AG18" s="44">
        <f>IF(AQ18="2",BI18,0)</f>
        <v>0</v>
      </c>
      <c r="AH18" s="44">
        <f>IF(AQ18="0",BJ18,0)</f>
        <v>0</v>
      </c>
      <c r="AI18" s="36"/>
      <c r="AJ18" s="26">
        <f>IF(AN18=0,J18,0)</f>
        <v>0</v>
      </c>
      <c r="AK18" s="26">
        <f>IF(AN18=15,J18,0)</f>
        <v>0</v>
      </c>
      <c r="AL18" s="26">
        <f>IF(AN18=21,J18,0)</f>
        <v>0</v>
      </c>
      <c r="AN18" s="44">
        <v>15</v>
      </c>
      <c r="AO18" s="44">
        <f>G18*0.102348216592039</f>
        <v>0</v>
      </c>
      <c r="AP18" s="44">
        <f>G18*(1-0.102348216592039)</f>
        <v>0</v>
      </c>
      <c r="AQ18" s="45" t="s">
        <v>16</v>
      </c>
      <c r="AV18" s="44">
        <f>AW18+AX18</f>
        <v>0</v>
      </c>
      <c r="AW18" s="44">
        <f>F18*AO18</f>
        <v>0</v>
      </c>
      <c r="AX18" s="44">
        <f>F18*AP18</f>
        <v>0</v>
      </c>
      <c r="AY18" s="47" t="s">
        <v>430</v>
      </c>
      <c r="AZ18" s="47" t="s">
        <v>451</v>
      </c>
      <c r="BA18" s="36" t="s">
        <v>458</v>
      </c>
      <c r="BC18" s="44">
        <f>AW18+AX18</f>
        <v>0</v>
      </c>
      <c r="BD18" s="44">
        <f>G18/(100-BE18)*100</f>
        <v>0</v>
      </c>
      <c r="BE18" s="44">
        <v>0</v>
      </c>
      <c r="BF18" s="44">
        <f>L18</f>
        <v>0.21550999999999998</v>
      </c>
      <c r="BH18" s="26">
        <f>F18*AO18</f>
        <v>0</v>
      </c>
      <c r="BI18" s="26">
        <f>F18*AP18</f>
        <v>0</v>
      </c>
      <c r="BJ18" s="26">
        <f>F18*G18</f>
        <v>0</v>
      </c>
      <c r="BK18" s="26" t="s">
        <v>463</v>
      </c>
      <c r="BL18" s="44">
        <v>61</v>
      </c>
    </row>
    <row r="19" spans="1:64" ht="12.75">
      <c r="A19" s="57" t="s">
        <v>21</v>
      </c>
      <c r="B19" s="57"/>
      <c r="C19" s="57" t="s">
        <v>121</v>
      </c>
      <c r="D19" s="57" t="s">
        <v>250</v>
      </c>
      <c r="E19" s="57" t="s">
        <v>400</v>
      </c>
      <c r="F19" s="58">
        <v>4</v>
      </c>
      <c r="G19" s="104"/>
      <c r="H19" s="58">
        <f>F19*AO19</f>
        <v>0</v>
      </c>
      <c r="I19" s="58">
        <f>F19*AP19</f>
        <v>0</v>
      </c>
      <c r="J19" s="58">
        <f>F19*G19</f>
        <v>0</v>
      </c>
      <c r="K19" s="58">
        <v>0.05492</v>
      </c>
      <c r="L19" s="58">
        <f>F19*K19</f>
        <v>0.21968</v>
      </c>
      <c r="M19" s="55" t="s">
        <v>419</v>
      </c>
      <c r="N19" s="52"/>
      <c r="Z19" s="44">
        <f>IF(AQ19="5",BJ19,0)</f>
        <v>0</v>
      </c>
      <c r="AB19" s="44">
        <f>IF(AQ19="1",BH19,0)</f>
        <v>0</v>
      </c>
      <c r="AC19" s="44">
        <f>IF(AQ19="1",BI19,0)</f>
        <v>0</v>
      </c>
      <c r="AD19" s="44">
        <f>IF(AQ19="7",BH19,0)</f>
        <v>0</v>
      </c>
      <c r="AE19" s="44">
        <f>IF(AQ19="7",BI19,0)</f>
        <v>0</v>
      </c>
      <c r="AF19" s="44">
        <f>IF(AQ19="2",BH19,0)</f>
        <v>0</v>
      </c>
      <c r="AG19" s="44">
        <f>IF(AQ19="2",BI19,0)</f>
        <v>0</v>
      </c>
      <c r="AH19" s="44">
        <f>IF(AQ19="0",BJ19,0)</f>
        <v>0</v>
      </c>
      <c r="AI19" s="36"/>
      <c r="AJ19" s="26">
        <f>IF(AN19=0,J19,0)</f>
        <v>0</v>
      </c>
      <c r="AK19" s="26">
        <f>IF(AN19=15,J19,0)</f>
        <v>0</v>
      </c>
      <c r="AL19" s="26">
        <f>IF(AN19=21,J19,0)</f>
        <v>0</v>
      </c>
      <c r="AN19" s="44">
        <v>15</v>
      </c>
      <c r="AO19" s="44">
        <f>G19*0.171700787401575</f>
        <v>0</v>
      </c>
      <c r="AP19" s="44">
        <f>G19*(1-0.171700787401575)</f>
        <v>0</v>
      </c>
      <c r="AQ19" s="45" t="s">
        <v>16</v>
      </c>
      <c r="AV19" s="44">
        <f>AW19+AX19</f>
        <v>0</v>
      </c>
      <c r="AW19" s="44">
        <f>F19*AO19</f>
        <v>0</v>
      </c>
      <c r="AX19" s="44">
        <f>F19*AP19</f>
        <v>0</v>
      </c>
      <c r="AY19" s="47" t="s">
        <v>430</v>
      </c>
      <c r="AZ19" s="47" t="s">
        <v>451</v>
      </c>
      <c r="BA19" s="36" t="s">
        <v>458</v>
      </c>
      <c r="BC19" s="44">
        <f>AW19+AX19</f>
        <v>0</v>
      </c>
      <c r="BD19" s="44">
        <f>G19/(100-BE19)*100</f>
        <v>0</v>
      </c>
      <c r="BE19" s="44">
        <v>0</v>
      </c>
      <c r="BF19" s="44">
        <f>L19</f>
        <v>0.21968</v>
      </c>
      <c r="BH19" s="26">
        <f>F19*AO19</f>
        <v>0</v>
      </c>
      <c r="BI19" s="26">
        <f>F19*AP19</f>
        <v>0</v>
      </c>
      <c r="BJ19" s="26">
        <f>F19*G19</f>
        <v>0</v>
      </c>
      <c r="BK19" s="26" t="s">
        <v>463</v>
      </c>
      <c r="BL19" s="44">
        <v>61</v>
      </c>
    </row>
    <row r="20" spans="1:64" ht="12.75">
      <c r="A20" s="57" t="s">
        <v>22</v>
      </c>
      <c r="B20" s="57"/>
      <c r="C20" s="57" t="s">
        <v>122</v>
      </c>
      <c r="D20" s="57" t="s">
        <v>251</v>
      </c>
      <c r="E20" s="57" t="s">
        <v>399</v>
      </c>
      <c r="F20" s="58">
        <v>7.4</v>
      </c>
      <c r="G20" s="104"/>
      <c r="H20" s="58">
        <f>F20*AO20</f>
        <v>0</v>
      </c>
      <c r="I20" s="58">
        <f>F20*AP20</f>
        <v>0</v>
      </c>
      <c r="J20" s="58">
        <f>F20*G20</f>
        <v>0</v>
      </c>
      <c r="K20" s="58">
        <v>0.10712</v>
      </c>
      <c r="L20" s="58">
        <f>F20*K20</f>
        <v>0.7926880000000001</v>
      </c>
      <c r="M20" s="55" t="s">
        <v>419</v>
      </c>
      <c r="N20" s="52"/>
      <c r="Z20" s="44">
        <f>IF(AQ20="5",BJ20,0)</f>
        <v>0</v>
      </c>
      <c r="AB20" s="44">
        <f>IF(AQ20="1",BH20,0)</f>
        <v>0</v>
      </c>
      <c r="AC20" s="44">
        <f>IF(AQ20="1",BI20,0)</f>
        <v>0</v>
      </c>
      <c r="AD20" s="44">
        <f>IF(AQ20="7",BH20,0)</f>
        <v>0</v>
      </c>
      <c r="AE20" s="44">
        <f>IF(AQ20="7",BI20,0)</f>
        <v>0</v>
      </c>
      <c r="AF20" s="44">
        <f>IF(AQ20="2",BH20,0)</f>
        <v>0</v>
      </c>
      <c r="AG20" s="44">
        <f>IF(AQ20="2",BI20,0)</f>
        <v>0</v>
      </c>
      <c r="AH20" s="44">
        <f>IF(AQ20="0",BJ20,0)</f>
        <v>0</v>
      </c>
      <c r="AI20" s="36"/>
      <c r="AJ20" s="26">
        <f>IF(AN20=0,J20,0)</f>
        <v>0</v>
      </c>
      <c r="AK20" s="26">
        <f>IF(AN20=15,J20,0)</f>
        <v>0</v>
      </c>
      <c r="AL20" s="26">
        <f>IF(AN20=21,J20,0)</f>
        <v>0</v>
      </c>
      <c r="AN20" s="44">
        <v>15</v>
      </c>
      <c r="AO20" s="44">
        <f>G20*0.243979591836735</f>
        <v>0</v>
      </c>
      <c r="AP20" s="44">
        <f>G20*(1-0.243979591836735)</f>
        <v>0</v>
      </c>
      <c r="AQ20" s="45" t="s">
        <v>16</v>
      </c>
      <c r="AV20" s="44">
        <f>AW20+AX20</f>
        <v>0</v>
      </c>
      <c r="AW20" s="44">
        <f>F20*AO20</f>
        <v>0</v>
      </c>
      <c r="AX20" s="44">
        <f>F20*AP20</f>
        <v>0</v>
      </c>
      <c r="AY20" s="47" t="s">
        <v>430</v>
      </c>
      <c r="AZ20" s="47" t="s">
        <v>451</v>
      </c>
      <c r="BA20" s="36" t="s">
        <v>458</v>
      </c>
      <c r="BC20" s="44">
        <f>AW20+AX20</f>
        <v>0</v>
      </c>
      <c r="BD20" s="44">
        <f>G20/(100-BE20)*100</f>
        <v>0</v>
      </c>
      <c r="BE20" s="44">
        <v>0</v>
      </c>
      <c r="BF20" s="44">
        <f>L20</f>
        <v>0.7926880000000001</v>
      </c>
      <c r="BH20" s="26">
        <f>F20*AO20</f>
        <v>0</v>
      </c>
      <c r="BI20" s="26">
        <f>F20*AP20</f>
        <v>0</v>
      </c>
      <c r="BJ20" s="26">
        <f>F20*G20</f>
        <v>0</v>
      </c>
      <c r="BK20" s="26" t="s">
        <v>463</v>
      </c>
      <c r="BL20" s="44">
        <v>61</v>
      </c>
    </row>
    <row r="21" spans="1:64" ht="12.75">
      <c r="A21" s="57" t="s">
        <v>23</v>
      </c>
      <c r="B21" s="57"/>
      <c r="C21" s="57" t="s">
        <v>123</v>
      </c>
      <c r="D21" s="57" t="s">
        <v>252</v>
      </c>
      <c r="E21" s="57" t="s">
        <v>399</v>
      </c>
      <c r="F21" s="58">
        <v>7.4</v>
      </c>
      <c r="G21" s="104"/>
      <c r="H21" s="58">
        <f>F21*AO21</f>
        <v>0</v>
      </c>
      <c r="I21" s="58">
        <f>F21*AP21</f>
        <v>0</v>
      </c>
      <c r="J21" s="58">
        <f>F21*G21</f>
        <v>0</v>
      </c>
      <c r="K21" s="58">
        <v>0</v>
      </c>
      <c r="L21" s="58">
        <f>F21*K21</f>
        <v>0</v>
      </c>
      <c r="M21" s="55" t="s">
        <v>419</v>
      </c>
      <c r="N21" s="52"/>
      <c r="Z21" s="44">
        <f>IF(AQ21="5",BJ21,0)</f>
        <v>0</v>
      </c>
      <c r="AB21" s="44">
        <f>IF(AQ21="1",BH21,0)</f>
        <v>0</v>
      </c>
      <c r="AC21" s="44">
        <f>IF(AQ21="1",BI21,0)</f>
        <v>0</v>
      </c>
      <c r="AD21" s="44">
        <f>IF(AQ21="7",BH21,0)</f>
        <v>0</v>
      </c>
      <c r="AE21" s="44">
        <f>IF(AQ21="7",BI21,0)</f>
        <v>0</v>
      </c>
      <c r="AF21" s="44">
        <f>IF(AQ21="2",BH21,0)</f>
        <v>0</v>
      </c>
      <c r="AG21" s="44">
        <f>IF(AQ21="2",BI21,0)</f>
        <v>0</v>
      </c>
      <c r="AH21" s="44">
        <f>IF(AQ21="0",BJ21,0)</f>
        <v>0</v>
      </c>
      <c r="AI21" s="36"/>
      <c r="AJ21" s="26">
        <f>IF(AN21=0,J21,0)</f>
        <v>0</v>
      </c>
      <c r="AK21" s="26">
        <f>IF(AN21=15,J21,0)</f>
        <v>0</v>
      </c>
      <c r="AL21" s="26">
        <f>IF(AN21=21,J21,0)</f>
        <v>0</v>
      </c>
      <c r="AN21" s="44">
        <v>15</v>
      </c>
      <c r="AO21" s="44">
        <f>G21*0.141081581793024</f>
        <v>0</v>
      </c>
      <c r="AP21" s="44">
        <f>G21*(1-0.141081581793024)</f>
        <v>0</v>
      </c>
      <c r="AQ21" s="45" t="s">
        <v>16</v>
      </c>
      <c r="AV21" s="44">
        <f>AW21+AX21</f>
        <v>0</v>
      </c>
      <c r="AW21" s="44">
        <f>F21*AO21</f>
        <v>0</v>
      </c>
      <c r="AX21" s="44">
        <f>F21*AP21</f>
        <v>0</v>
      </c>
      <c r="AY21" s="47" t="s">
        <v>430</v>
      </c>
      <c r="AZ21" s="47" t="s">
        <v>451</v>
      </c>
      <c r="BA21" s="36" t="s">
        <v>458</v>
      </c>
      <c r="BC21" s="44">
        <f>AW21+AX21</f>
        <v>0</v>
      </c>
      <c r="BD21" s="44">
        <f>G21/(100-BE21)*100</f>
        <v>0</v>
      </c>
      <c r="BE21" s="44">
        <v>0</v>
      </c>
      <c r="BF21" s="44">
        <f>L21</f>
        <v>0</v>
      </c>
      <c r="BH21" s="26">
        <f>F21*AO21</f>
        <v>0</v>
      </c>
      <c r="BI21" s="26">
        <f>F21*AP21</f>
        <v>0</v>
      </c>
      <c r="BJ21" s="26">
        <f>F21*G21</f>
        <v>0</v>
      </c>
      <c r="BK21" s="26" t="s">
        <v>463</v>
      </c>
      <c r="BL21" s="44">
        <v>61</v>
      </c>
    </row>
    <row r="22" spans="1:64" ht="12.75">
      <c r="A22" s="57" t="s">
        <v>24</v>
      </c>
      <c r="B22" s="57"/>
      <c r="C22" s="57" t="s">
        <v>118</v>
      </c>
      <c r="D22" s="57" t="s">
        <v>233</v>
      </c>
      <c r="E22" s="57" t="s">
        <v>399</v>
      </c>
      <c r="F22" s="58">
        <v>17.55</v>
      </c>
      <c r="G22" s="104"/>
      <c r="H22" s="58">
        <f>F22*AO22</f>
        <v>0</v>
      </c>
      <c r="I22" s="58">
        <f>F22*AP22</f>
        <v>0</v>
      </c>
      <c r="J22" s="58">
        <f>F22*G22</f>
        <v>0</v>
      </c>
      <c r="K22" s="58">
        <v>0.03921</v>
      </c>
      <c r="L22" s="58">
        <f>F22*K22</f>
        <v>0.6881355</v>
      </c>
      <c r="M22" s="55" t="s">
        <v>419</v>
      </c>
      <c r="N22" s="52"/>
      <c r="Z22" s="44">
        <f>IF(AQ22="5",BJ22,0)</f>
        <v>0</v>
      </c>
      <c r="AB22" s="44">
        <f>IF(AQ22="1",BH22,0)</f>
        <v>0</v>
      </c>
      <c r="AC22" s="44">
        <f>IF(AQ22="1",BI22,0)</f>
        <v>0</v>
      </c>
      <c r="AD22" s="44">
        <f>IF(AQ22="7",BH22,0)</f>
        <v>0</v>
      </c>
      <c r="AE22" s="44">
        <f>IF(AQ22="7",BI22,0)</f>
        <v>0</v>
      </c>
      <c r="AF22" s="44">
        <f>IF(AQ22="2",BH22,0)</f>
        <v>0</v>
      </c>
      <c r="AG22" s="44">
        <f>IF(AQ22="2",BI22,0)</f>
        <v>0</v>
      </c>
      <c r="AH22" s="44">
        <f>IF(AQ22="0",BJ22,0)</f>
        <v>0</v>
      </c>
      <c r="AI22" s="36"/>
      <c r="AJ22" s="26">
        <f>IF(AN22=0,J22,0)</f>
        <v>0</v>
      </c>
      <c r="AK22" s="26">
        <f>IF(AN22=15,J22,0)</f>
        <v>0</v>
      </c>
      <c r="AL22" s="26">
        <f>IF(AN22=21,J22,0)</f>
        <v>0</v>
      </c>
      <c r="AN22" s="44">
        <v>15</v>
      </c>
      <c r="AO22" s="44">
        <f>G22*0.15640340112202</f>
        <v>0</v>
      </c>
      <c r="AP22" s="44">
        <f>G22*(1-0.15640340112202)</f>
        <v>0</v>
      </c>
      <c r="AQ22" s="45" t="s">
        <v>16</v>
      </c>
      <c r="AV22" s="44">
        <f>AW22+AX22</f>
        <v>0</v>
      </c>
      <c r="AW22" s="44">
        <f>F22*AO22</f>
        <v>0</v>
      </c>
      <c r="AX22" s="44">
        <f>F22*AP22</f>
        <v>0</v>
      </c>
      <c r="AY22" s="47" t="s">
        <v>430</v>
      </c>
      <c r="AZ22" s="47" t="s">
        <v>451</v>
      </c>
      <c r="BA22" s="36" t="s">
        <v>458</v>
      </c>
      <c r="BC22" s="44">
        <f>AW22+AX22</f>
        <v>0</v>
      </c>
      <c r="BD22" s="44">
        <f>G22/(100-BE22)*100</f>
        <v>0</v>
      </c>
      <c r="BE22" s="44">
        <v>0</v>
      </c>
      <c r="BF22" s="44">
        <f>L22</f>
        <v>0.6881355</v>
      </c>
      <c r="BH22" s="26">
        <f>F22*AO22</f>
        <v>0</v>
      </c>
      <c r="BI22" s="26">
        <f>F22*AP22</f>
        <v>0</v>
      </c>
      <c r="BJ22" s="26">
        <f>F22*G22</f>
        <v>0</v>
      </c>
      <c r="BK22" s="26" t="s">
        <v>463</v>
      </c>
      <c r="BL22" s="44">
        <v>61</v>
      </c>
    </row>
    <row r="23" spans="1:64" ht="12.75">
      <c r="A23" s="57" t="s">
        <v>25</v>
      </c>
      <c r="B23" s="57"/>
      <c r="C23" s="57" t="s">
        <v>124</v>
      </c>
      <c r="D23" s="57" t="s">
        <v>253</v>
      </c>
      <c r="E23" s="57" t="s">
        <v>401</v>
      </c>
      <c r="F23" s="58">
        <v>26.42925</v>
      </c>
      <c r="G23" s="104"/>
      <c r="H23" s="58">
        <f>F23*AO23</f>
        <v>0</v>
      </c>
      <c r="I23" s="58">
        <f>F23*AP23</f>
        <v>0</v>
      </c>
      <c r="J23" s="58">
        <f>F23*G23</f>
        <v>0</v>
      </c>
      <c r="K23" s="58">
        <v>1E-05</v>
      </c>
      <c r="L23" s="58">
        <f>F23*K23</f>
        <v>0.0002642925</v>
      </c>
      <c r="M23" s="55" t="s">
        <v>419</v>
      </c>
      <c r="N23" s="52"/>
      <c r="Z23" s="44">
        <f>IF(AQ23="5",BJ23,0)</f>
        <v>0</v>
      </c>
      <c r="AB23" s="44">
        <f>IF(AQ23="1",BH23,0)</f>
        <v>0</v>
      </c>
      <c r="AC23" s="44">
        <f>IF(AQ23="1",BI23,0)</f>
        <v>0</v>
      </c>
      <c r="AD23" s="44">
        <f>IF(AQ23="7",BH23,0)</f>
        <v>0</v>
      </c>
      <c r="AE23" s="44">
        <f>IF(AQ23="7",BI23,0)</f>
        <v>0</v>
      </c>
      <c r="AF23" s="44">
        <f>IF(AQ23="2",BH23,0)</f>
        <v>0</v>
      </c>
      <c r="AG23" s="44">
        <f>IF(AQ23="2",BI23,0)</f>
        <v>0</v>
      </c>
      <c r="AH23" s="44">
        <f>IF(AQ23="0",BJ23,0)</f>
        <v>0</v>
      </c>
      <c r="AI23" s="36"/>
      <c r="AJ23" s="26">
        <f>IF(AN23=0,J23,0)</f>
        <v>0</v>
      </c>
      <c r="AK23" s="26">
        <f>IF(AN23=15,J23,0)</f>
        <v>0</v>
      </c>
      <c r="AL23" s="26">
        <f>IF(AN23=21,J23,0)</f>
        <v>0</v>
      </c>
      <c r="AN23" s="44">
        <v>15</v>
      </c>
      <c r="AO23" s="44">
        <f>G23*0.148116937909635</f>
        <v>0</v>
      </c>
      <c r="AP23" s="44">
        <f>G23*(1-0.148116937909635)</f>
        <v>0</v>
      </c>
      <c r="AQ23" s="45" t="s">
        <v>16</v>
      </c>
      <c r="AV23" s="44">
        <f>AW23+AX23</f>
        <v>0</v>
      </c>
      <c r="AW23" s="44">
        <f>F23*AO23</f>
        <v>0</v>
      </c>
      <c r="AX23" s="44">
        <f>F23*AP23</f>
        <v>0</v>
      </c>
      <c r="AY23" s="47" t="s">
        <v>430</v>
      </c>
      <c r="AZ23" s="47" t="s">
        <v>451</v>
      </c>
      <c r="BA23" s="36" t="s">
        <v>458</v>
      </c>
      <c r="BC23" s="44">
        <f>AW23+AX23</f>
        <v>0</v>
      </c>
      <c r="BD23" s="44">
        <f>G23/(100-BE23)*100</f>
        <v>0</v>
      </c>
      <c r="BE23" s="44">
        <v>0</v>
      </c>
      <c r="BF23" s="44">
        <f>L23</f>
        <v>0.0002642925</v>
      </c>
      <c r="BH23" s="26">
        <f>F23*AO23</f>
        <v>0</v>
      </c>
      <c r="BI23" s="26">
        <f>F23*AP23</f>
        <v>0</v>
      </c>
      <c r="BJ23" s="26">
        <f>F23*G23</f>
        <v>0</v>
      </c>
      <c r="BK23" s="26" t="s">
        <v>463</v>
      </c>
      <c r="BL23" s="44">
        <v>61</v>
      </c>
    </row>
    <row r="24" spans="1:64" ht="12.75">
      <c r="A24" s="57" t="s">
        <v>26</v>
      </c>
      <c r="B24" s="57"/>
      <c r="C24" s="57" t="s">
        <v>125</v>
      </c>
      <c r="D24" s="57" t="s">
        <v>255</v>
      </c>
      <c r="E24" s="57" t="s">
        <v>401</v>
      </c>
      <c r="F24" s="58">
        <v>39.8</v>
      </c>
      <c r="G24" s="104"/>
      <c r="H24" s="58">
        <f>F24*AO24</f>
        <v>0</v>
      </c>
      <c r="I24" s="58">
        <f>F24*AP24</f>
        <v>0</v>
      </c>
      <c r="J24" s="58">
        <f>F24*G24</f>
        <v>0</v>
      </c>
      <c r="K24" s="58">
        <v>0.00238</v>
      </c>
      <c r="L24" s="58">
        <f>F24*K24</f>
        <v>0.094724</v>
      </c>
      <c r="M24" s="55" t="s">
        <v>419</v>
      </c>
      <c r="N24" s="52"/>
      <c r="Z24" s="44">
        <f>IF(AQ24="5",BJ24,0)</f>
        <v>0</v>
      </c>
      <c r="AB24" s="44">
        <f>IF(AQ24="1",BH24,0)</f>
        <v>0</v>
      </c>
      <c r="AC24" s="44">
        <f>IF(AQ24="1",BI24,0)</f>
        <v>0</v>
      </c>
      <c r="AD24" s="44">
        <f>IF(AQ24="7",BH24,0)</f>
        <v>0</v>
      </c>
      <c r="AE24" s="44">
        <f>IF(AQ24="7",BI24,0)</f>
        <v>0</v>
      </c>
      <c r="AF24" s="44">
        <f>IF(AQ24="2",BH24,0)</f>
        <v>0</v>
      </c>
      <c r="AG24" s="44">
        <f>IF(AQ24="2",BI24,0)</f>
        <v>0</v>
      </c>
      <c r="AH24" s="44">
        <f>IF(AQ24="0",BJ24,0)</f>
        <v>0</v>
      </c>
      <c r="AI24" s="36"/>
      <c r="AJ24" s="26">
        <f>IF(AN24=0,J24,0)</f>
        <v>0</v>
      </c>
      <c r="AK24" s="26">
        <f>IF(AN24=15,J24,0)</f>
        <v>0</v>
      </c>
      <c r="AL24" s="26">
        <f>IF(AN24=21,J24,0)</f>
        <v>0</v>
      </c>
      <c r="AN24" s="44">
        <v>15</v>
      </c>
      <c r="AO24" s="44">
        <f>G24*0.104292343387471</f>
        <v>0</v>
      </c>
      <c r="AP24" s="44">
        <f>G24*(1-0.104292343387471)</f>
        <v>0</v>
      </c>
      <c r="AQ24" s="45" t="s">
        <v>16</v>
      </c>
      <c r="AV24" s="44">
        <f>AW24+AX24</f>
        <v>0</v>
      </c>
      <c r="AW24" s="44">
        <f>F24*AO24</f>
        <v>0</v>
      </c>
      <c r="AX24" s="44">
        <f>F24*AP24</f>
        <v>0</v>
      </c>
      <c r="AY24" s="47" t="s">
        <v>430</v>
      </c>
      <c r="AZ24" s="47" t="s">
        <v>451</v>
      </c>
      <c r="BA24" s="36" t="s">
        <v>458</v>
      </c>
      <c r="BC24" s="44">
        <f>AW24+AX24</f>
        <v>0</v>
      </c>
      <c r="BD24" s="44">
        <f>G24/(100-BE24)*100</f>
        <v>0</v>
      </c>
      <c r="BE24" s="44">
        <v>0</v>
      </c>
      <c r="BF24" s="44">
        <f>L24</f>
        <v>0.094724</v>
      </c>
      <c r="BH24" s="26">
        <f>F24*AO24</f>
        <v>0</v>
      </c>
      <c r="BI24" s="26">
        <f>F24*AP24</f>
        <v>0</v>
      </c>
      <c r="BJ24" s="26">
        <f>F24*G24</f>
        <v>0</v>
      </c>
      <c r="BK24" s="26" t="s">
        <v>463</v>
      </c>
      <c r="BL24" s="44">
        <v>61</v>
      </c>
    </row>
    <row r="25" spans="1:47" ht="12.75">
      <c r="A25" s="113"/>
      <c r="B25" s="114"/>
      <c r="C25" s="114" t="s">
        <v>78</v>
      </c>
      <c r="D25" s="114" t="s">
        <v>257</v>
      </c>
      <c r="E25" s="113" t="s">
        <v>15</v>
      </c>
      <c r="F25" s="113" t="s">
        <v>15</v>
      </c>
      <c r="G25" s="113" t="s">
        <v>15</v>
      </c>
      <c r="H25" s="115">
        <f>SUM(H26:H27)</f>
        <v>0</v>
      </c>
      <c r="I25" s="115">
        <f>SUM(I26:I27)</f>
        <v>0</v>
      </c>
      <c r="J25" s="115">
        <f>SUM(J26:J27)</f>
        <v>0</v>
      </c>
      <c r="K25" s="116"/>
      <c r="L25" s="115">
        <f>SUM(L26:L27)</f>
        <v>0.95780025</v>
      </c>
      <c r="M25" s="117"/>
      <c r="N25" s="52"/>
      <c r="AI25" s="36"/>
      <c r="AS25" s="50">
        <f>SUM(AJ26:AJ27)</f>
        <v>0</v>
      </c>
      <c r="AT25" s="50">
        <f>SUM(AK26:AK27)</f>
        <v>0</v>
      </c>
      <c r="AU25" s="50">
        <f>SUM(AL26:AL27)</f>
        <v>0</v>
      </c>
    </row>
    <row r="26" spans="1:64" ht="12.75">
      <c r="A26" s="57" t="s">
        <v>27</v>
      </c>
      <c r="B26" s="57"/>
      <c r="C26" s="57" t="s">
        <v>126</v>
      </c>
      <c r="D26" s="57" t="s">
        <v>258</v>
      </c>
      <c r="E26" s="57" t="s">
        <v>399</v>
      </c>
      <c r="F26" s="58">
        <v>15.03</v>
      </c>
      <c r="G26" s="104"/>
      <c r="H26" s="58">
        <f>F26*AO26</f>
        <v>0</v>
      </c>
      <c r="I26" s="58">
        <f>F26*AP26</f>
        <v>0</v>
      </c>
      <c r="J26" s="58">
        <f>F26*G26</f>
        <v>0</v>
      </c>
      <c r="K26" s="58">
        <v>0.0473</v>
      </c>
      <c r="L26" s="58">
        <f>F26*K26</f>
        <v>0.710919</v>
      </c>
      <c r="M26" s="55" t="s">
        <v>419</v>
      </c>
      <c r="N26" s="52"/>
      <c r="Z26" s="44">
        <f>IF(AQ26="5",BJ26,0)</f>
        <v>0</v>
      </c>
      <c r="AB26" s="44">
        <f>IF(AQ26="1",BH26,0)</f>
        <v>0</v>
      </c>
      <c r="AC26" s="44">
        <f>IF(AQ26="1",BI26,0)</f>
        <v>0</v>
      </c>
      <c r="AD26" s="44">
        <f>IF(AQ26="7",BH26,0)</f>
        <v>0</v>
      </c>
      <c r="AE26" s="44">
        <f>IF(AQ26="7",BI26,0)</f>
        <v>0</v>
      </c>
      <c r="AF26" s="44">
        <f>IF(AQ26="2",BH26,0)</f>
        <v>0</v>
      </c>
      <c r="AG26" s="44">
        <f>IF(AQ26="2",BI26,0)</f>
        <v>0</v>
      </c>
      <c r="AH26" s="44">
        <f>IF(AQ26="0",BJ26,0)</f>
        <v>0</v>
      </c>
      <c r="AI26" s="36"/>
      <c r="AJ26" s="26">
        <f>IF(AN26=0,J26,0)</f>
        <v>0</v>
      </c>
      <c r="AK26" s="26">
        <f>IF(AN26=15,J26,0)</f>
        <v>0</v>
      </c>
      <c r="AL26" s="26">
        <f>IF(AN26=21,J26,0)</f>
        <v>0</v>
      </c>
      <c r="AN26" s="44">
        <v>15</v>
      </c>
      <c r="AO26" s="44">
        <f>G26*0.651454965357968</f>
        <v>0</v>
      </c>
      <c r="AP26" s="44">
        <f>G26*(1-0.651454965357968)</f>
        <v>0</v>
      </c>
      <c r="AQ26" s="45" t="s">
        <v>16</v>
      </c>
      <c r="AV26" s="44">
        <f>AW26+AX26</f>
        <v>0</v>
      </c>
      <c r="AW26" s="44">
        <f>F26*AO26</f>
        <v>0</v>
      </c>
      <c r="AX26" s="44">
        <f>F26*AP26</f>
        <v>0</v>
      </c>
      <c r="AY26" s="47" t="s">
        <v>431</v>
      </c>
      <c r="AZ26" s="47" t="s">
        <v>451</v>
      </c>
      <c r="BA26" s="36" t="s">
        <v>458</v>
      </c>
      <c r="BC26" s="44">
        <f>AW26+AX26</f>
        <v>0</v>
      </c>
      <c r="BD26" s="44">
        <f>G26/(100-BE26)*100</f>
        <v>0</v>
      </c>
      <c r="BE26" s="44">
        <v>0</v>
      </c>
      <c r="BF26" s="44">
        <f>L26</f>
        <v>0.710919</v>
      </c>
      <c r="BH26" s="26">
        <f>F26*AO26</f>
        <v>0</v>
      </c>
      <c r="BI26" s="26">
        <f>F26*AP26</f>
        <v>0</v>
      </c>
      <c r="BJ26" s="26">
        <f>F26*G26</f>
        <v>0</v>
      </c>
      <c r="BK26" s="26" t="s">
        <v>463</v>
      </c>
      <c r="BL26" s="44">
        <v>63</v>
      </c>
    </row>
    <row r="27" spans="1:64" ht="12.75">
      <c r="A27" s="57" t="s">
        <v>28</v>
      </c>
      <c r="B27" s="57"/>
      <c r="C27" s="57" t="s">
        <v>127</v>
      </c>
      <c r="D27" s="57" t="s">
        <v>260</v>
      </c>
      <c r="E27" s="57" t="s">
        <v>399</v>
      </c>
      <c r="F27" s="58">
        <v>2.59875</v>
      </c>
      <c r="G27" s="104"/>
      <c r="H27" s="58">
        <f>F27*AO27</f>
        <v>0</v>
      </c>
      <c r="I27" s="58">
        <f>F27*AP27</f>
        <v>0</v>
      </c>
      <c r="J27" s="58">
        <f>F27*G27</f>
        <v>0</v>
      </c>
      <c r="K27" s="58">
        <v>0.095</v>
      </c>
      <c r="L27" s="58">
        <f>F27*K27</f>
        <v>0.24688125</v>
      </c>
      <c r="M27" s="55" t="s">
        <v>419</v>
      </c>
      <c r="N27" s="52"/>
      <c r="Z27" s="44">
        <f>IF(AQ27="5",BJ27,0)</f>
        <v>0</v>
      </c>
      <c r="AB27" s="44">
        <f>IF(AQ27="1",BH27,0)</f>
        <v>0</v>
      </c>
      <c r="AC27" s="44">
        <f>IF(AQ27="1",BI27,0)</f>
        <v>0</v>
      </c>
      <c r="AD27" s="44">
        <f>IF(AQ27="7",BH27,0)</f>
        <v>0</v>
      </c>
      <c r="AE27" s="44">
        <f>IF(AQ27="7",BI27,0)</f>
        <v>0</v>
      </c>
      <c r="AF27" s="44">
        <f>IF(AQ27="2",BH27,0)</f>
        <v>0</v>
      </c>
      <c r="AG27" s="44">
        <f>IF(AQ27="2",BI27,0)</f>
        <v>0</v>
      </c>
      <c r="AH27" s="44">
        <f>IF(AQ27="0",BJ27,0)</f>
        <v>0</v>
      </c>
      <c r="AI27" s="36"/>
      <c r="AJ27" s="26">
        <f>IF(AN27=0,J27,0)</f>
        <v>0</v>
      </c>
      <c r="AK27" s="26">
        <f>IF(AN27=15,J27,0)</f>
        <v>0</v>
      </c>
      <c r="AL27" s="26">
        <f>IF(AN27=21,J27,0)</f>
        <v>0</v>
      </c>
      <c r="AN27" s="44">
        <v>15</v>
      </c>
      <c r="AO27" s="44">
        <f>G27*0.649031763329212</f>
        <v>0</v>
      </c>
      <c r="AP27" s="44">
        <f>G27*(1-0.649031763329212)</f>
        <v>0</v>
      </c>
      <c r="AQ27" s="45" t="s">
        <v>16</v>
      </c>
      <c r="AV27" s="44">
        <f>AW27+AX27</f>
        <v>0</v>
      </c>
      <c r="AW27" s="44">
        <f>F27*AO27</f>
        <v>0</v>
      </c>
      <c r="AX27" s="44">
        <f>F27*AP27</f>
        <v>0</v>
      </c>
      <c r="AY27" s="47" t="s">
        <v>431</v>
      </c>
      <c r="AZ27" s="47" t="s">
        <v>451</v>
      </c>
      <c r="BA27" s="36" t="s">
        <v>458</v>
      </c>
      <c r="BC27" s="44">
        <f>AW27+AX27</f>
        <v>0</v>
      </c>
      <c r="BD27" s="44">
        <f>G27/(100-BE27)*100</f>
        <v>0</v>
      </c>
      <c r="BE27" s="44">
        <v>0</v>
      </c>
      <c r="BF27" s="44">
        <f>L27</f>
        <v>0.24688125</v>
      </c>
      <c r="BH27" s="26">
        <f>F27*AO27</f>
        <v>0</v>
      </c>
      <c r="BI27" s="26">
        <f>F27*AP27</f>
        <v>0</v>
      </c>
      <c r="BJ27" s="26">
        <f>F27*G27</f>
        <v>0</v>
      </c>
      <c r="BK27" s="26" t="s">
        <v>463</v>
      </c>
      <c r="BL27" s="44">
        <v>63</v>
      </c>
    </row>
    <row r="28" spans="1:47" ht="12.75">
      <c r="A28" s="113"/>
      <c r="B28" s="114"/>
      <c r="C28" s="114" t="s">
        <v>79</v>
      </c>
      <c r="D28" s="114" t="s">
        <v>262</v>
      </c>
      <c r="E28" s="113" t="s">
        <v>15</v>
      </c>
      <c r="F28" s="113" t="s">
        <v>15</v>
      </c>
      <c r="G28" s="113" t="s">
        <v>15</v>
      </c>
      <c r="H28" s="115">
        <f>SUM(H29:H32)</f>
        <v>0</v>
      </c>
      <c r="I28" s="115">
        <f>SUM(I29:I32)</f>
        <v>0</v>
      </c>
      <c r="J28" s="115">
        <f>SUM(J29:J32)</f>
        <v>0</v>
      </c>
      <c r="K28" s="116"/>
      <c r="L28" s="115">
        <f>SUM(L29:L32)</f>
        <v>0.10343</v>
      </c>
      <c r="M28" s="117"/>
      <c r="N28" s="52"/>
      <c r="AI28" s="36"/>
      <c r="AS28" s="50">
        <f>SUM(AJ29:AJ32)</f>
        <v>0</v>
      </c>
      <c r="AT28" s="50">
        <f>SUM(AK29:AK32)</f>
        <v>0</v>
      </c>
      <c r="AU28" s="50">
        <f>SUM(AL29:AL32)</f>
        <v>0</v>
      </c>
    </row>
    <row r="29" spans="1:64" ht="12.75">
      <c r="A29" s="53" t="s">
        <v>29</v>
      </c>
      <c r="B29" s="53"/>
      <c r="C29" s="53" t="s">
        <v>128</v>
      </c>
      <c r="D29" s="53" t="s">
        <v>263</v>
      </c>
      <c r="E29" s="53" t="s">
        <v>400</v>
      </c>
      <c r="F29" s="54">
        <v>1</v>
      </c>
      <c r="G29" s="106"/>
      <c r="H29" s="54">
        <f>F29*AO29</f>
        <v>0</v>
      </c>
      <c r="I29" s="54">
        <f>F29*AP29</f>
        <v>0</v>
      </c>
      <c r="J29" s="54">
        <f>F29*G29</f>
        <v>0</v>
      </c>
      <c r="K29" s="54">
        <v>0.01414</v>
      </c>
      <c r="L29" s="54">
        <f>F29*K29</f>
        <v>0.01414</v>
      </c>
      <c r="M29" s="56" t="s">
        <v>419</v>
      </c>
      <c r="N29" s="52"/>
      <c r="Z29" s="44">
        <f>IF(AQ29="5",BJ29,0)</f>
        <v>0</v>
      </c>
      <c r="AB29" s="44">
        <f>IF(AQ29="1",BH29,0)</f>
        <v>0</v>
      </c>
      <c r="AC29" s="44">
        <f>IF(AQ29="1",BI29,0)</f>
        <v>0</v>
      </c>
      <c r="AD29" s="44">
        <f>IF(AQ29="7",BH29,0)</f>
        <v>0</v>
      </c>
      <c r="AE29" s="44">
        <f>IF(AQ29="7",BI29,0)</f>
        <v>0</v>
      </c>
      <c r="AF29" s="44">
        <f>IF(AQ29="2",BH29,0)</f>
        <v>0</v>
      </c>
      <c r="AG29" s="44">
        <f>IF(AQ29="2",BI29,0)</f>
        <v>0</v>
      </c>
      <c r="AH29" s="44">
        <f>IF(AQ29="0",BJ29,0)</f>
        <v>0</v>
      </c>
      <c r="AI29" s="36"/>
      <c r="AJ29" s="26">
        <f>IF(AN29=0,J29,0)</f>
        <v>0</v>
      </c>
      <c r="AK29" s="26">
        <f>IF(AN29=15,J29,0)</f>
        <v>0</v>
      </c>
      <c r="AL29" s="26">
        <f>IF(AN29=21,J29,0)</f>
        <v>0</v>
      </c>
      <c r="AN29" s="44">
        <v>15</v>
      </c>
      <c r="AO29" s="44">
        <f>G29*0.142436149312377</f>
        <v>0</v>
      </c>
      <c r="AP29" s="44">
        <f>G29*(1-0.142436149312377)</f>
        <v>0</v>
      </c>
      <c r="AQ29" s="45" t="s">
        <v>16</v>
      </c>
      <c r="AV29" s="44">
        <f>AW29+AX29</f>
        <v>0</v>
      </c>
      <c r="AW29" s="44">
        <f>F29*AO29</f>
        <v>0</v>
      </c>
      <c r="AX29" s="44">
        <f>F29*AP29</f>
        <v>0</v>
      </c>
      <c r="AY29" s="47" t="s">
        <v>432</v>
      </c>
      <c r="AZ29" s="47" t="s">
        <v>451</v>
      </c>
      <c r="BA29" s="36" t="s">
        <v>458</v>
      </c>
      <c r="BC29" s="44">
        <f>AW29+AX29</f>
        <v>0</v>
      </c>
      <c r="BD29" s="44">
        <f>G29/(100-BE29)*100</f>
        <v>0</v>
      </c>
      <c r="BE29" s="44">
        <v>0</v>
      </c>
      <c r="BF29" s="44">
        <f>L29</f>
        <v>0.01414</v>
      </c>
      <c r="BH29" s="26">
        <f>F29*AO29</f>
        <v>0</v>
      </c>
      <c r="BI29" s="26">
        <f>F29*AP29</f>
        <v>0</v>
      </c>
      <c r="BJ29" s="26">
        <f>F29*G29</f>
        <v>0</v>
      </c>
      <c r="BK29" s="26" t="s">
        <v>463</v>
      </c>
      <c r="BL29" s="44">
        <v>64</v>
      </c>
    </row>
    <row r="30" spans="1:64" ht="12.75">
      <c r="A30" s="11" t="s">
        <v>30</v>
      </c>
      <c r="B30" s="19"/>
      <c r="C30" s="19" t="s">
        <v>129</v>
      </c>
      <c r="D30" s="19" t="s">
        <v>264</v>
      </c>
      <c r="E30" s="19" t="s">
        <v>400</v>
      </c>
      <c r="F30" s="28">
        <v>1</v>
      </c>
      <c r="G30" s="107"/>
      <c r="H30" s="28">
        <f>F30*AO30</f>
        <v>0</v>
      </c>
      <c r="I30" s="28">
        <f>F30*AP30</f>
        <v>0</v>
      </c>
      <c r="J30" s="28">
        <f>F30*G30</f>
        <v>0</v>
      </c>
      <c r="K30" s="28">
        <v>0.00098</v>
      </c>
      <c r="L30" s="28">
        <f>F30*K30</f>
        <v>0.00098</v>
      </c>
      <c r="M30" s="42" t="s">
        <v>129</v>
      </c>
      <c r="N30" s="3"/>
      <c r="Z30" s="44">
        <f>IF(AQ30="5",BJ30,0)</f>
        <v>0</v>
      </c>
      <c r="AB30" s="44">
        <f>IF(AQ30="1",BH30,0)</f>
        <v>0</v>
      </c>
      <c r="AC30" s="44">
        <f>IF(AQ30="1",BI30,0)</f>
        <v>0</v>
      </c>
      <c r="AD30" s="44">
        <f>IF(AQ30="7",BH30,0)</f>
        <v>0</v>
      </c>
      <c r="AE30" s="44">
        <f>IF(AQ30="7",BI30,0)</f>
        <v>0</v>
      </c>
      <c r="AF30" s="44">
        <f>IF(AQ30="2",BH30,0)</f>
        <v>0</v>
      </c>
      <c r="AG30" s="44">
        <f>IF(AQ30="2",BI30,0)</f>
        <v>0</v>
      </c>
      <c r="AH30" s="44">
        <f>IF(AQ30="0",BJ30,0)</f>
        <v>0</v>
      </c>
      <c r="AI30" s="36"/>
      <c r="AJ30" s="28">
        <f>IF(AN30=0,J30,0)</f>
        <v>0</v>
      </c>
      <c r="AK30" s="28">
        <f>IF(AN30=15,J30,0)</f>
        <v>0</v>
      </c>
      <c r="AL30" s="28">
        <f>IF(AN30=21,J30,0)</f>
        <v>0</v>
      </c>
      <c r="AN30" s="44">
        <v>15</v>
      </c>
      <c r="AO30" s="44">
        <f>G30*1</f>
        <v>0</v>
      </c>
      <c r="AP30" s="44">
        <f>G30*(1-1)</f>
        <v>0</v>
      </c>
      <c r="AQ30" s="46" t="s">
        <v>16</v>
      </c>
      <c r="AV30" s="44">
        <f>AW30+AX30</f>
        <v>0</v>
      </c>
      <c r="AW30" s="44">
        <f>F30*AO30</f>
        <v>0</v>
      </c>
      <c r="AX30" s="44">
        <f>F30*AP30</f>
        <v>0</v>
      </c>
      <c r="AY30" s="47" t="s">
        <v>432</v>
      </c>
      <c r="AZ30" s="47" t="s">
        <v>451</v>
      </c>
      <c r="BA30" s="36" t="s">
        <v>458</v>
      </c>
      <c r="BC30" s="44">
        <f>AW30+AX30</f>
        <v>0</v>
      </c>
      <c r="BD30" s="44">
        <f>G30/(100-BE30)*100</f>
        <v>0</v>
      </c>
      <c r="BE30" s="44">
        <v>0</v>
      </c>
      <c r="BF30" s="44">
        <f>L30</f>
        <v>0.00098</v>
      </c>
      <c r="BH30" s="28">
        <f>F30*AO30</f>
        <v>0</v>
      </c>
      <c r="BI30" s="28">
        <f>F30*AP30</f>
        <v>0</v>
      </c>
      <c r="BJ30" s="28">
        <f>F30*G30</f>
        <v>0</v>
      </c>
      <c r="BK30" s="28" t="s">
        <v>464</v>
      </c>
      <c r="BL30" s="44">
        <v>64</v>
      </c>
    </row>
    <row r="31" spans="1:64" ht="12.75">
      <c r="A31" s="57" t="s">
        <v>31</v>
      </c>
      <c r="B31" s="57"/>
      <c r="C31" s="57" t="s">
        <v>130</v>
      </c>
      <c r="D31" s="57" t="s">
        <v>265</v>
      </c>
      <c r="E31" s="57" t="s">
        <v>400</v>
      </c>
      <c r="F31" s="58">
        <v>1</v>
      </c>
      <c r="G31" s="104"/>
      <c r="H31" s="58">
        <f>F31*AO31</f>
        <v>0</v>
      </c>
      <c r="I31" s="58">
        <f>F31*AP31</f>
        <v>0</v>
      </c>
      <c r="J31" s="58">
        <f>F31*G31</f>
        <v>0</v>
      </c>
      <c r="K31" s="58">
        <v>0.02917</v>
      </c>
      <c r="L31" s="58">
        <f>F31*K31</f>
        <v>0.02917</v>
      </c>
      <c r="M31" s="55" t="s">
        <v>419</v>
      </c>
      <c r="N31" s="52"/>
      <c r="Z31" s="44">
        <f>IF(AQ31="5",BJ31,0)</f>
        <v>0</v>
      </c>
      <c r="AB31" s="44">
        <f>IF(AQ31="1",BH31,0)</f>
        <v>0</v>
      </c>
      <c r="AC31" s="44">
        <f>IF(AQ31="1",BI31,0)</f>
        <v>0</v>
      </c>
      <c r="AD31" s="44">
        <f>IF(AQ31="7",BH31,0)</f>
        <v>0</v>
      </c>
      <c r="AE31" s="44">
        <f>IF(AQ31="7",BI31,0)</f>
        <v>0</v>
      </c>
      <c r="AF31" s="44">
        <f>IF(AQ31="2",BH31,0)</f>
        <v>0</v>
      </c>
      <c r="AG31" s="44">
        <f>IF(AQ31="2",BI31,0)</f>
        <v>0</v>
      </c>
      <c r="AH31" s="44">
        <f>IF(AQ31="0",BJ31,0)</f>
        <v>0</v>
      </c>
      <c r="AI31" s="36"/>
      <c r="AJ31" s="26">
        <f>IF(AN31=0,J31,0)</f>
        <v>0</v>
      </c>
      <c r="AK31" s="26">
        <f>IF(AN31=15,J31,0)</f>
        <v>0</v>
      </c>
      <c r="AL31" s="26">
        <f>IF(AN31=21,J31,0)</f>
        <v>0</v>
      </c>
      <c r="AN31" s="44">
        <v>15</v>
      </c>
      <c r="AO31" s="44">
        <f>G31*0.553490759753593</f>
        <v>0</v>
      </c>
      <c r="AP31" s="44">
        <f>G31*(1-0.553490759753593)</f>
        <v>0</v>
      </c>
      <c r="AQ31" s="45" t="s">
        <v>16</v>
      </c>
      <c r="AV31" s="44">
        <f>AW31+AX31</f>
        <v>0</v>
      </c>
      <c r="AW31" s="44">
        <f>F31*AO31</f>
        <v>0</v>
      </c>
      <c r="AX31" s="44">
        <f>F31*AP31</f>
        <v>0</v>
      </c>
      <c r="AY31" s="47" t="s">
        <v>432</v>
      </c>
      <c r="AZ31" s="47" t="s">
        <v>451</v>
      </c>
      <c r="BA31" s="36" t="s">
        <v>458</v>
      </c>
      <c r="BC31" s="44">
        <f>AW31+AX31</f>
        <v>0</v>
      </c>
      <c r="BD31" s="44">
        <f>G31/(100-BE31)*100</f>
        <v>0</v>
      </c>
      <c r="BE31" s="44">
        <v>0</v>
      </c>
      <c r="BF31" s="44">
        <f>L31</f>
        <v>0.02917</v>
      </c>
      <c r="BH31" s="26">
        <f>F31*AO31</f>
        <v>0</v>
      </c>
      <c r="BI31" s="26">
        <f>F31*AP31</f>
        <v>0</v>
      </c>
      <c r="BJ31" s="26">
        <f>F31*G31</f>
        <v>0</v>
      </c>
      <c r="BK31" s="26" t="s">
        <v>463</v>
      </c>
      <c r="BL31" s="44">
        <v>64</v>
      </c>
    </row>
    <row r="32" spans="1:64" ht="12.75">
      <c r="A32" s="53" t="s">
        <v>32</v>
      </c>
      <c r="B32" s="53"/>
      <c r="C32" s="53" t="s">
        <v>131</v>
      </c>
      <c r="D32" s="53" t="s">
        <v>266</v>
      </c>
      <c r="E32" s="53" t="s">
        <v>400</v>
      </c>
      <c r="F32" s="54">
        <v>2</v>
      </c>
      <c r="G32" s="106"/>
      <c r="H32" s="54">
        <f>F32*AO32</f>
        <v>0</v>
      </c>
      <c r="I32" s="54">
        <f>F32*AP32</f>
        <v>0</v>
      </c>
      <c r="J32" s="54">
        <f>F32*G32</f>
        <v>0</v>
      </c>
      <c r="K32" s="54">
        <v>0.02957</v>
      </c>
      <c r="L32" s="54">
        <f>F32*K32</f>
        <v>0.05914</v>
      </c>
      <c r="M32" s="56" t="s">
        <v>419</v>
      </c>
      <c r="N32" s="52"/>
      <c r="Z32" s="44">
        <f>IF(AQ32="5",BJ32,0)</f>
        <v>0</v>
      </c>
      <c r="AB32" s="44">
        <f>IF(AQ32="1",BH32,0)</f>
        <v>0</v>
      </c>
      <c r="AC32" s="44">
        <f>IF(AQ32="1",BI32,0)</f>
        <v>0</v>
      </c>
      <c r="AD32" s="44">
        <f>IF(AQ32="7",BH32,0)</f>
        <v>0</v>
      </c>
      <c r="AE32" s="44">
        <f>IF(AQ32="7",BI32,0)</f>
        <v>0</v>
      </c>
      <c r="AF32" s="44">
        <f>IF(AQ32="2",BH32,0)</f>
        <v>0</v>
      </c>
      <c r="AG32" s="44">
        <f>IF(AQ32="2",BI32,0)</f>
        <v>0</v>
      </c>
      <c r="AH32" s="44">
        <f>IF(AQ32="0",BJ32,0)</f>
        <v>0</v>
      </c>
      <c r="AI32" s="36"/>
      <c r="AJ32" s="26">
        <f>IF(AN32=0,J32,0)</f>
        <v>0</v>
      </c>
      <c r="AK32" s="26">
        <f>IF(AN32=15,J32,0)</f>
        <v>0</v>
      </c>
      <c r="AL32" s="26">
        <f>IF(AN32=21,J32,0)</f>
        <v>0</v>
      </c>
      <c r="AN32" s="44">
        <v>15</v>
      </c>
      <c r="AO32" s="44">
        <f>G32*0.562914572864322</f>
        <v>0</v>
      </c>
      <c r="AP32" s="44">
        <f>G32*(1-0.562914572864322)</f>
        <v>0</v>
      </c>
      <c r="AQ32" s="45" t="s">
        <v>16</v>
      </c>
      <c r="AV32" s="44">
        <f>AW32+AX32</f>
        <v>0</v>
      </c>
      <c r="AW32" s="44">
        <f>F32*AO32</f>
        <v>0</v>
      </c>
      <c r="AX32" s="44">
        <f>F32*AP32</f>
        <v>0</v>
      </c>
      <c r="AY32" s="47" t="s">
        <v>432</v>
      </c>
      <c r="AZ32" s="47" t="s">
        <v>451</v>
      </c>
      <c r="BA32" s="36" t="s">
        <v>458</v>
      </c>
      <c r="BC32" s="44">
        <f>AW32+AX32</f>
        <v>0</v>
      </c>
      <c r="BD32" s="44">
        <f>G32/(100-BE32)*100</f>
        <v>0</v>
      </c>
      <c r="BE32" s="44">
        <v>0</v>
      </c>
      <c r="BF32" s="44">
        <f>L32</f>
        <v>0.05914</v>
      </c>
      <c r="BH32" s="26">
        <f>F32*AO32</f>
        <v>0</v>
      </c>
      <c r="BI32" s="26">
        <f>F32*AP32</f>
        <v>0</v>
      </c>
      <c r="BJ32" s="26">
        <f>F32*G32</f>
        <v>0</v>
      </c>
      <c r="BK32" s="26" t="s">
        <v>463</v>
      </c>
      <c r="BL32" s="44">
        <v>64</v>
      </c>
    </row>
    <row r="33" spans="1:47" ht="12.75">
      <c r="A33" s="9"/>
      <c r="B33" s="17"/>
      <c r="C33" s="17" t="s">
        <v>132</v>
      </c>
      <c r="D33" s="17" t="s">
        <v>267</v>
      </c>
      <c r="E33" s="24" t="s">
        <v>15</v>
      </c>
      <c r="F33" s="24" t="s">
        <v>15</v>
      </c>
      <c r="G33" s="24" t="s">
        <v>15</v>
      </c>
      <c r="H33" s="50">
        <f>SUM(H34:H38)</f>
        <v>0</v>
      </c>
      <c r="I33" s="50">
        <f>SUM(I34:I38)</f>
        <v>0</v>
      </c>
      <c r="J33" s="50">
        <f>SUM(J34:J38)</f>
        <v>0</v>
      </c>
      <c r="K33" s="36"/>
      <c r="L33" s="50">
        <f>SUM(L34:L38)</f>
        <v>0.032276425</v>
      </c>
      <c r="M33" s="40"/>
      <c r="N33" s="3"/>
      <c r="AI33" s="36"/>
      <c r="AS33" s="50">
        <f>SUM(AJ34:AJ38)</f>
        <v>0</v>
      </c>
      <c r="AT33" s="50">
        <f>SUM(AK34:AK38)</f>
        <v>0</v>
      </c>
      <c r="AU33" s="50">
        <f>SUM(AL34:AL38)</f>
        <v>0</v>
      </c>
    </row>
    <row r="34" spans="1:64" ht="12.75">
      <c r="A34" s="10" t="s">
        <v>33</v>
      </c>
      <c r="B34" s="18"/>
      <c r="C34" s="18" t="s">
        <v>133</v>
      </c>
      <c r="D34" s="18" t="s">
        <v>268</v>
      </c>
      <c r="E34" s="18" t="s">
        <v>399</v>
      </c>
      <c r="F34" s="26">
        <v>7.48875</v>
      </c>
      <c r="G34" s="105"/>
      <c r="H34" s="26">
        <f>F34*AO34</f>
        <v>0</v>
      </c>
      <c r="I34" s="26">
        <f>F34*AP34</f>
        <v>0</v>
      </c>
      <c r="J34" s="26">
        <f>F34*G34</f>
        <v>0</v>
      </c>
      <c r="K34" s="26">
        <v>0.00358</v>
      </c>
      <c r="L34" s="26">
        <f>F34*K34</f>
        <v>0.026809724999999996</v>
      </c>
      <c r="M34" s="41" t="s">
        <v>419</v>
      </c>
      <c r="N34" s="3"/>
      <c r="Z34" s="44">
        <f>IF(AQ34="5",BJ34,0)</f>
        <v>0</v>
      </c>
      <c r="AB34" s="44">
        <f>IF(AQ34="1",BH34,0)</f>
        <v>0</v>
      </c>
      <c r="AC34" s="44">
        <f>IF(AQ34="1",BI34,0)</f>
        <v>0</v>
      </c>
      <c r="AD34" s="44">
        <f>IF(AQ34="7",BH34,0)</f>
        <v>0</v>
      </c>
      <c r="AE34" s="44">
        <f>IF(AQ34="7",BI34,0)</f>
        <v>0</v>
      </c>
      <c r="AF34" s="44">
        <f>IF(AQ34="2",BH34,0)</f>
        <v>0</v>
      </c>
      <c r="AG34" s="44">
        <f>IF(AQ34="2",BI34,0)</f>
        <v>0</v>
      </c>
      <c r="AH34" s="44">
        <f>IF(AQ34="0",BJ34,0)</f>
        <v>0</v>
      </c>
      <c r="AI34" s="36"/>
      <c r="AJ34" s="26">
        <f>IF(AN34=0,J34,0)</f>
        <v>0</v>
      </c>
      <c r="AK34" s="26">
        <f>IF(AN34=15,J34,0)</f>
        <v>0</v>
      </c>
      <c r="AL34" s="26">
        <f>IF(AN34=21,J34,0)</f>
        <v>0</v>
      </c>
      <c r="AN34" s="44">
        <v>15</v>
      </c>
      <c r="AO34" s="44">
        <f>G34*0.607809530960659</f>
        <v>0</v>
      </c>
      <c r="AP34" s="44">
        <f>G34*(1-0.607809530960659)</f>
        <v>0</v>
      </c>
      <c r="AQ34" s="45" t="s">
        <v>22</v>
      </c>
      <c r="AV34" s="44">
        <f>AW34+AX34</f>
        <v>0</v>
      </c>
      <c r="AW34" s="44">
        <f>F34*AO34</f>
        <v>0</v>
      </c>
      <c r="AX34" s="44">
        <f>F34*AP34</f>
        <v>0</v>
      </c>
      <c r="AY34" s="47" t="s">
        <v>433</v>
      </c>
      <c r="AZ34" s="47" t="s">
        <v>452</v>
      </c>
      <c r="BA34" s="36" t="s">
        <v>458</v>
      </c>
      <c r="BC34" s="44">
        <f>AW34+AX34</f>
        <v>0</v>
      </c>
      <c r="BD34" s="44">
        <f>G34/(100-BE34)*100</f>
        <v>0</v>
      </c>
      <c r="BE34" s="44">
        <v>0</v>
      </c>
      <c r="BF34" s="44">
        <f>L34</f>
        <v>0.026809724999999996</v>
      </c>
      <c r="BH34" s="26">
        <f>F34*AO34</f>
        <v>0</v>
      </c>
      <c r="BI34" s="26">
        <f>F34*AP34</f>
        <v>0</v>
      </c>
      <c r="BJ34" s="26">
        <f>F34*G34</f>
        <v>0</v>
      </c>
      <c r="BK34" s="26" t="s">
        <v>463</v>
      </c>
      <c r="BL34" s="44">
        <v>711</v>
      </c>
    </row>
    <row r="35" spans="1:64" ht="12.75">
      <c r="A35" s="10" t="s">
        <v>34</v>
      </c>
      <c r="B35" s="18"/>
      <c r="C35" s="18" t="s">
        <v>134</v>
      </c>
      <c r="D35" s="18" t="s">
        <v>274</v>
      </c>
      <c r="E35" s="18" t="s">
        <v>399</v>
      </c>
      <c r="F35" s="26">
        <v>7.49</v>
      </c>
      <c r="G35" s="105"/>
      <c r="H35" s="26">
        <f>F35*AO35</f>
        <v>0</v>
      </c>
      <c r="I35" s="26">
        <f>F35*AP35</f>
        <v>0</v>
      </c>
      <c r="J35" s="26">
        <f>F35*G35</f>
        <v>0</v>
      </c>
      <c r="K35" s="26">
        <v>0.00039</v>
      </c>
      <c r="L35" s="26">
        <f>F35*K35</f>
        <v>0.0029211</v>
      </c>
      <c r="M35" s="41" t="s">
        <v>419</v>
      </c>
      <c r="N35" s="3"/>
      <c r="Z35" s="44">
        <f>IF(AQ35="5",BJ35,0)</f>
        <v>0</v>
      </c>
      <c r="AB35" s="44">
        <f>IF(AQ35="1",BH35,0)</f>
        <v>0</v>
      </c>
      <c r="AC35" s="44">
        <f>IF(AQ35="1",BI35,0)</f>
        <v>0</v>
      </c>
      <c r="AD35" s="44">
        <f>IF(AQ35="7",BH35,0)</f>
        <v>0</v>
      </c>
      <c r="AE35" s="44">
        <f>IF(AQ35="7",BI35,0)</f>
        <v>0</v>
      </c>
      <c r="AF35" s="44">
        <f>IF(AQ35="2",BH35,0)</f>
        <v>0</v>
      </c>
      <c r="AG35" s="44">
        <f>IF(AQ35="2",BI35,0)</f>
        <v>0</v>
      </c>
      <c r="AH35" s="44">
        <f>IF(AQ35="0",BJ35,0)</f>
        <v>0</v>
      </c>
      <c r="AI35" s="36"/>
      <c r="AJ35" s="26">
        <f>IF(AN35=0,J35,0)</f>
        <v>0</v>
      </c>
      <c r="AK35" s="26">
        <f>IF(AN35=15,J35,0)</f>
        <v>0</v>
      </c>
      <c r="AL35" s="26">
        <f>IF(AN35=21,J35,0)</f>
        <v>0</v>
      </c>
      <c r="AN35" s="44">
        <v>15</v>
      </c>
      <c r="AO35" s="44">
        <f>G35*0.477174377577896</f>
        <v>0</v>
      </c>
      <c r="AP35" s="44">
        <f>G35*(1-0.477174377577896)</f>
        <v>0</v>
      </c>
      <c r="AQ35" s="45" t="s">
        <v>22</v>
      </c>
      <c r="AV35" s="44">
        <f>AW35+AX35</f>
        <v>0</v>
      </c>
      <c r="AW35" s="44">
        <f>F35*AO35</f>
        <v>0</v>
      </c>
      <c r="AX35" s="44">
        <f>F35*AP35</f>
        <v>0</v>
      </c>
      <c r="AY35" s="47" t="s">
        <v>433</v>
      </c>
      <c r="AZ35" s="47" t="s">
        <v>452</v>
      </c>
      <c r="BA35" s="36" t="s">
        <v>458</v>
      </c>
      <c r="BC35" s="44">
        <f>AW35+AX35</f>
        <v>0</v>
      </c>
      <c r="BD35" s="44">
        <f>G35/(100-BE35)*100</f>
        <v>0</v>
      </c>
      <c r="BE35" s="44">
        <v>0</v>
      </c>
      <c r="BF35" s="44">
        <f>L35</f>
        <v>0.0029211</v>
      </c>
      <c r="BH35" s="26">
        <f>F35*AO35</f>
        <v>0</v>
      </c>
      <c r="BI35" s="26">
        <f>F35*AP35</f>
        <v>0</v>
      </c>
      <c r="BJ35" s="26">
        <f>F35*G35</f>
        <v>0</v>
      </c>
      <c r="BK35" s="26" t="s">
        <v>463</v>
      </c>
      <c r="BL35" s="44">
        <v>711</v>
      </c>
    </row>
    <row r="36" spans="1:64" ht="12.75">
      <c r="A36" s="10" t="s">
        <v>35</v>
      </c>
      <c r="B36" s="18"/>
      <c r="C36" s="18" t="s">
        <v>135</v>
      </c>
      <c r="D36" s="18" t="s">
        <v>275</v>
      </c>
      <c r="E36" s="18" t="s">
        <v>401</v>
      </c>
      <c r="F36" s="26">
        <v>6.44</v>
      </c>
      <c r="G36" s="105"/>
      <c r="H36" s="26">
        <f>F36*AO36</f>
        <v>0</v>
      </c>
      <c r="I36" s="26">
        <f>F36*AP36</f>
        <v>0</v>
      </c>
      <c r="J36" s="26">
        <f>F36*G36</f>
        <v>0</v>
      </c>
      <c r="K36" s="26">
        <v>0.00024</v>
      </c>
      <c r="L36" s="26">
        <f>F36*K36</f>
        <v>0.0015456</v>
      </c>
      <c r="M36" s="41" t="s">
        <v>419</v>
      </c>
      <c r="N36" s="3"/>
      <c r="Z36" s="44">
        <f>IF(AQ36="5",BJ36,0)</f>
        <v>0</v>
      </c>
      <c r="AB36" s="44">
        <f>IF(AQ36="1",BH36,0)</f>
        <v>0</v>
      </c>
      <c r="AC36" s="44">
        <f>IF(AQ36="1",BI36,0)</f>
        <v>0</v>
      </c>
      <c r="AD36" s="44">
        <f>IF(AQ36="7",BH36,0)</f>
        <v>0</v>
      </c>
      <c r="AE36" s="44">
        <f>IF(AQ36="7",BI36,0)</f>
        <v>0</v>
      </c>
      <c r="AF36" s="44">
        <f>IF(AQ36="2",BH36,0)</f>
        <v>0</v>
      </c>
      <c r="AG36" s="44">
        <f>IF(AQ36="2",BI36,0)</f>
        <v>0</v>
      </c>
      <c r="AH36" s="44">
        <f>IF(AQ36="0",BJ36,0)</f>
        <v>0</v>
      </c>
      <c r="AI36" s="36"/>
      <c r="AJ36" s="26">
        <f>IF(AN36=0,J36,0)</f>
        <v>0</v>
      </c>
      <c r="AK36" s="26">
        <f>IF(AN36=15,J36,0)</f>
        <v>0</v>
      </c>
      <c r="AL36" s="26">
        <f>IF(AN36=21,J36,0)</f>
        <v>0</v>
      </c>
      <c r="AN36" s="44">
        <v>15</v>
      </c>
      <c r="AO36" s="44">
        <f>G36*0.606323529411765</f>
        <v>0</v>
      </c>
      <c r="AP36" s="44">
        <f>G36*(1-0.606323529411765)</f>
        <v>0</v>
      </c>
      <c r="AQ36" s="45" t="s">
        <v>22</v>
      </c>
      <c r="AV36" s="44">
        <f>AW36+AX36</f>
        <v>0</v>
      </c>
      <c r="AW36" s="44">
        <f>F36*AO36</f>
        <v>0</v>
      </c>
      <c r="AX36" s="44">
        <f>F36*AP36</f>
        <v>0</v>
      </c>
      <c r="AY36" s="47" t="s">
        <v>433</v>
      </c>
      <c r="AZ36" s="47" t="s">
        <v>452</v>
      </c>
      <c r="BA36" s="36" t="s">
        <v>458</v>
      </c>
      <c r="BC36" s="44">
        <f>AW36+AX36</f>
        <v>0</v>
      </c>
      <c r="BD36" s="44">
        <f>G36/(100-BE36)*100</f>
        <v>0</v>
      </c>
      <c r="BE36" s="44">
        <v>0</v>
      </c>
      <c r="BF36" s="44">
        <f>L36</f>
        <v>0.0015456</v>
      </c>
      <c r="BH36" s="26">
        <f>F36*AO36</f>
        <v>0</v>
      </c>
      <c r="BI36" s="26">
        <f>F36*AP36</f>
        <v>0</v>
      </c>
      <c r="BJ36" s="26">
        <f>F36*G36</f>
        <v>0</v>
      </c>
      <c r="BK36" s="26" t="s">
        <v>463</v>
      </c>
      <c r="BL36" s="44">
        <v>711</v>
      </c>
    </row>
    <row r="37" spans="1:64" ht="12.75">
      <c r="A37" s="10" t="s">
        <v>36</v>
      </c>
      <c r="B37" s="18"/>
      <c r="C37" s="18" t="s">
        <v>136</v>
      </c>
      <c r="D37" s="18" t="s">
        <v>276</v>
      </c>
      <c r="E37" s="18" t="s">
        <v>401</v>
      </c>
      <c r="F37" s="26">
        <v>2</v>
      </c>
      <c r="G37" s="105"/>
      <c r="H37" s="26">
        <f>F37*AO37</f>
        <v>0</v>
      </c>
      <c r="I37" s="26">
        <f>F37*AP37</f>
        <v>0</v>
      </c>
      <c r="J37" s="26">
        <f>F37*G37</f>
        <v>0</v>
      </c>
      <c r="K37" s="26">
        <v>0.0005</v>
      </c>
      <c r="L37" s="26">
        <f>F37*K37</f>
        <v>0.001</v>
      </c>
      <c r="M37" s="41" t="s">
        <v>419</v>
      </c>
      <c r="N37" s="3"/>
      <c r="Z37" s="44">
        <f>IF(AQ37="5",BJ37,0)</f>
        <v>0</v>
      </c>
      <c r="AB37" s="44">
        <f>IF(AQ37="1",BH37,0)</f>
        <v>0</v>
      </c>
      <c r="AC37" s="44">
        <f>IF(AQ37="1",BI37,0)</f>
        <v>0</v>
      </c>
      <c r="AD37" s="44">
        <f>IF(AQ37="7",BH37,0)</f>
        <v>0</v>
      </c>
      <c r="AE37" s="44">
        <f>IF(AQ37="7",BI37,0)</f>
        <v>0</v>
      </c>
      <c r="AF37" s="44">
        <f>IF(AQ37="2",BH37,0)</f>
        <v>0</v>
      </c>
      <c r="AG37" s="44">
        <f>IF(AQ37="2",BI37,0)</f>
        <v>0</v>
      </c>
      <c r="AH37" s="44">
        <f>IF(AQ37="0",BJ37,0)</f>
        <v>0</v>
      </c>
      <c r="AI37" s="36"/>
      <c r="AJ37" s="26">
        <f>IF(AN37=0,J37,0)</f>
        <v>0</v>
      </c>
      <c r="AK37" s="26">
        <f>IF(AN37=15,J37,0)</f>
        <v>0</v>
      </c>
      <c r="AL37" s="26">
        <f>IF(AN37=21,J37,0)</f>
        <v>0</v>
      </c>
      <c r="AN37" s="44">
        <v>15</v>
      </c>
      <c r="AO37" s="44">
        <f>G37*0.594411764705882</f>
        <v>0</v>
      </c>
      <c r="AP37" s="44">
        <f>G37*(1-0.594411764705882)</f>
        <v>0</v>
      </c>
      <c r="AQ37" s="45" t="s">
        <v>22</v>
      </c>
      <c r="AV37" s="44">
        <f>AW37+AX37</f>
        <v>0</v>
      </c>
      <c r="AW37" s="44">
        <f>F37*AO37</f>
        <v>0</v>
      </c>
      <c r="AX37" s="44">
        <f>F37*AP37</f>
        <v>0</v>
      </c>
      <c r="AY37" s="47" t="s">
        <v>433</v>
      </c>
      <c r="AZ37" s="47" t="s">
        <v>452</v>
      </c>
      <c r="BA37" s="36" t="s">
        <v>458</v>
      </c>
      <c r="BC37" s="44">
        <f>AW37+AX37</f>
        <v>0</v>
      </c>
      <c r="BD37" s="44">
        <f>G37/(100-BE37)*100</f>
        <v>0</v>
      </c>
      <c r="BE37" s="44">
        <v>0</v>
      </c>
      <c r="BF37" s="44">
        <f>L37</f>
        <v>0.001</v>
      </c>
      <c r="BH37" s="26">
        <f>F37*AO37</f>
        <v>0</v>
      </c>
      <c r="BI37" s="26">
        <f>F37*AP37</f>
        <v>0</v>
      </c>
      <c r="BJ37" s="26">
        <f>F37*G37</f>
        <v>0</v>
      </c>
      <c r="BK37" s="26" t="s">
        <v>463</v>
      </c>
      <c r="BL37" s="44">
        <v>711</v>
      </c>
    </row>
    <row r="38" spans="1:64" ht="12.75">
      <c r="A38" s="10" t="s">
        <v>37</v>
      </c>
      <c r="B38" s="18"/>
      <c r="C38" s="18" t="s">
        <v>137</v>
      </c>
      <c r="D38" s="18" t="s">
        <v>277</v>
      </c>
      <c r="E38" s="18" t="s">
        <v>402</v>
      </c>
      <c r="F38" s="26">
        <v>0.0323</v>
      </c>
      <c r="G38" s="105"/>
      <c r="H38" s="26">
        <f>F38*AO38</f>
        <v>0</v>
      </c>
      <c r="I38" s="26">
        <f>F38*AP38</f>
        <v>0</v>
      </c>
      <c r="J38" s="26">
        <f>F38*G38</f>
        <v>0</v>
      </c>
      <c r="K38" s="26">
        <v>0</v>
      </c>
      <c r="L38" s="26">
        <f>F38*K38</f>
        <v>0</v>
      </c>
      <c r="M38" s="41" t="s">
        <v>419</v>
      </c>
      <c r="N38" s="3"/>
      <c r="Z38" s="44">
        <f>IF(AQ38="5",BJ38,0)</f>
        <v>0</v>
      </c>
      <c r="AB38" s="44">
        <f>IF(AQ38="1",BH38,0)</f>
        <v>0</v>
      </c>
      <c r="AC38" s="44">
        <f>IF(AQ38="1",BI38,0)</f>
        <v>0</v>
      </c>
      <c r="AD38" s="44">
        <f>IF(AQ38="7",BH38,0)</f>
        <v>0</v>
      </c>
      <c r="AE38" s="44">
        <f>IF(AQ38="7",BI38,0)</f>
        <v>0</v>
      </c>
      <c r="AF38" s="44">
        <f>IF(AQ38="2",BH38,0)</f>
        <v>0</v>
      </c>
      <c r="AG38" s="44">
        <f>IF(AQ38="2",BI38,0)</f>
        <v>0</v>
      </c>
      <c r="AH38" s="44">
        <f>IF(AQ38="0",BJ38,0)</f>
        <v>0</v>
      </c>
      <c r="AI38" s="36"/>
      <c r="AJ38" s="26">
        <f>IF(AN38=0,J38,0)</f>
        <v>0</v>
      </c>
      <c r="AK38" s="26">
        <f>IF(AN38=15,J38,0)</f>
        <v>0</v>
      </c>
      <c r="AL38" s="26">
        <f>IF(AN38=21,J38,0)</f>
        <v>0</v>
      </c>
      <c r="AN38" s="44">
        <v>15</v>
      </c>
      <c r="AO38" s="44">
        <f>G38*0</f>
        <v>0</v>
      </c>
      <c r="AP38" s="44">
        <f>G38*(1-0)</f>
        <v>0</v>
      </c>
      <c r="AQ38" s="45" t="s">
        <v>20</v>
      </c>
      <c r="AV38" s="44">
        <f>AW38+AX38</f>
        <v>0</v>
      </c>
      <c r="AW38" s="44">
        <f>F38*AO38</f>
        <v>0</v>
      </c>
      <c r="AX38" s="44">
        <f>F38*AP38</f>
        <v>0</v>
      </c>
      <c r="AY38" s="47" t="s">
        <v>433</v>
      </c>
      <c r="AZ38" s="47" t="s">
        <v>452</v>
      </c>
      <c r="BA38" s="36" t="s">
        <v>458</v>
      </c>
      <c r="BC38" s="44">
        <f>AW38+AX38</f>
        <v>0</v>
      </c>
      <c r="BD38" s="44">
        <f>G38/(100-BE38)*100</f>
        <v>0</v>
      </c>
      <c r="BE38" s="44">
        <v>0</v>
      </c>
      <c r="BF38" s="44">
        <f>L38</f>
        <v>0</v>
      </c>
      <c r="BH38" s="26">
        <f>F38*AO38</f>
        <v>0</v>
      </c>
      <c r="BI38" s="26">
        <f>F38*AP38</f>
        <v>0</v>
      </c>
      <c r="BJ38" s="26">
        <f>F38*G38</f>
        <v>0</v>
      </c>
      <c r="BK38" s="26" t="s">
        <v>463</v>
      </c>
      <c r="BL38" s="44">
        <v>711</v>
      </c>
    </row>
    <row r="39" spans="1:47" ht="12.75">
      <c r="A39" s="9"/>
      <c r="B39" s="17"/>
      <c r="C39" s="17" t="s">
        <v>138</v>
      </c>
      <c r="D39" s="17" t="s">
        <v>278</v>
      </c>
      <c r="E39" s="24" t="s">
        <v>15</v>
      </c>
      <c r="F39" s="24" t="s">
        <v>15</v>
      </c>
      <c r="G39" s="24" t="s">
        <v>15</v>
      </c>
      <c r="H39" s="50">
        <f>SUM(H40:H45)</f>
        <v>0</v>
      </c>
      <c r="I39" s="50">
        <f>SUM(I40:I45)</f>
        <v>0</v>
      </c>
      <c r="J39" s="50">
        <f>SUM(J40:J45)</f>
        <v>0</v>
      </c>
      <c r="K39" s="36"/>
      <c r="L39" s="50">
        <f>SUM(L40:L45)</f>
        <v>0.06897</v>
      </c>
      <c r="M39" s="40"/>
      <c r="N39" s="3"/>
      <c r="AI39" s="36"/>
      <c r="AS39" s="50">
        <f>SUM(AJ40:AJ45)</f>
        <v>0</v>
      </c>
      <c r="AT39" s="50">
        <f>SUM(AK40:AK45)</f>
        <v>0</v>
      </c>
      <c r="AU39" s="50">
        <f>SUM(AL40:AL45)</f>
        <v>0</v>
      </c>
    </row>
    <row r="40" spans="1:64" ht="12.75">
      <c r="A40" s="10" t="s">
        <v>38</v>
      </c>
      <c r="B40" s="18"/>
      <c r="C40" s="18" t="s">
        <v>139</v>
      </c>
      <c r="D40" s="18" t="s">
        <v>279</v>
      </c>
      <c r="E40" s="18" t="s">
        <v>403</v>
      </c>
      <c r="F40" s="26">
        <v>1</v>
      </c>
      <c r="G40" s="105"/>
      <c r="H40" s="26">
        <f aca="true" t="shared" si="0" ref="H40:H45">F40*AO40</f>
        <v>0</v>
      </c>
      <c r="I40" s="26">
        <f aca="true" t="shared" si="1" ref="I40:I45">F40*AP40</f>
        <v>0</v>
      </c>
      <c r="J40" s="26">
        <f aca="true" t="shared" si="2" ref="J40:J45">F40*G40</f>
        <v>0</v>
      </c>
      <c r="K40" s="26">
        <v>0.01933</v>
      </c>
      <c r="L40" s="26">
        <f aca="true" t="shared" si="3" ref="L40:L45">F40*K40</f>
        <v>0.01933</v>
      </c>
      <c r="M40" s="41" t="s">
        <v>419</v>
      </c>
      <c r="N40" s="3"/>
      <c r="Z40" s="44">
        <f aca="true" t="shared" si="4" ref="Z40:Z45">IF(AQ40="5",BJ40,0)</f>
        <v>0</v>
      </c>
      <c r="AB40" s="44">
        <f aca="true" t="shared" si="5" ref="AB40:AB45">IF(AQ40="1",BH40,0)</f>
        <v>0</v>
      </c>
      <c r="AC40" s="44">
        <f aca="true" t="shared" si="6" ref="AC40:AC45">IF(AQ40="1",BI40,0)</f>
        <v>0</v>
      </c>
      <c r="AD40" s="44">
        <f aca="true" t="shared" si="7" ref="AD40:AD45">IF(AQ40="7",BH40,0)</f>
        <v>0</v>
      </c>
      <c r="AE40" s="44">
        <f aca="true" t="shared" si="8" ref="AE40:AE45">IF(AQ40="7",BI40,0)</f>
        <v>0</v>
      </c>
      <c r="AF40" s="44">
        <f aca="true" t="shared" si="9" ref="AF40:AF45">IF(AQ40="2",BH40,0)</f>
        <v>0</v>
      </c>
      <c r="AG40" s="44">
        <f aca="true" t="shared" si="10" ref="AG40:AG45">IF(AQ40="2",BI40,0)</f>
        <v>0</v>
      </c>
      <c r="AH40" s="44">
        <f aca="true" t="shared" si="11" ref="AH40:AH45">IF(AQ40="0",BJ40,0)</f>
        <v>0</v>
      </c>
      <c r="AI40" s="36"/>
      <c r="AJ40" s="26">
        <f aca="true" t="shared" si="12" ref="AJ40:AJ45">IF(AN40=0,J40,0)</f>
        <v>0</v>
      </c>
      <c r="AK40" s="26">
        <f aca="true" t="shared" si="13" ref="AK40:AK45">IF(AN40=15,J40,0)</f>
        <v>0</v>
      </c>
      <c r="AL40" s="26">
        <f aca="true" t="shared" si="14" ref="AL40:AL45">IF(AN40=21,J40,0)</f>
        <v>0</v>
      </c>
      <c r="AN40" s="44">
        <v>15</v>
      </c>
      <c r="AO40" s="44">
        <f aca="true" t="shared" si="15" ref="AO40:AO45">G40*0</f>
        <v>0</v>
      </c>
      <c r="AP40" s="44">
        <f aca="true" t="shared" si="16" ref="AP40:AP45">G40*(1-0)</f>
        <v>0</v>
      </c>
      <c r="AQ40" s="45" t="s">
        <v>22</v>
      </c>
      <c r="AV40" s="44">
        <f aca="true" t="shared" si="17" ref="AV40:AV45">AW40+AX40</f>
        <v>0</v>
      </c>
      <c r="AW40" s="44">
        <f aca="true" t="shared" si="18" ref="AW40:AW45">F40*AO40</f>
        <v>0</v>
      </c>
      <c r="AX40" s="44">
        <f aca="true" t="shared" si="19" ref="AX40:AX45">F40*AP40</f>
        <v>0</v>
      </c>
      <c r="AY40" s="47" t="s">
        <v>434</v>
      </c>
      <c r="AZ40" s="47" t="s">
        <v>453</v>
      </c>
      <c r="BA40" s="36" t="s">
        <v>458</v>
      </c>
      <c r="BC40" s="44">
        <f aca="true" t="shared" si="20" ref="BC40:BC45">AW40+AX40</f>
        <v>0</v>
      </c>
      <c r="BD40" s="44">
        <f aca="true" t="shared" si="21" ref="BD40:BD45">G40/(100-BE40)*100</f>
        <v>0</v>
      </c>
      <c r="BE40" s="44">
        <v>0</v>
      </c>
      <c r="BF40" s="44">
        <f aca="true" t="shared" si="22" ref="BF40:BF45">L40</f>
        <v>0.01933</v>
      </c>
      <c r="BH40" s="26">
        <f aca="true" t="shared" si="23" ref="BH40:BH45">F40*AO40</f>
        <v>0</v>
      </c>
      <c r="BI40" s="26">
        <f aca="true" t="shared" si="24" ref="BI40:BI45">F40*AP40</f>
        <v>0</v>
      </c>
      <c r="BJ40" s="26">
        <f aca="true" t="shared" si="25" ref="BJ40:BJ45">F40*G40</f>
        <v>0</v>
      </c>
      <c r="BK40" s="26" t="s">
        <v>463</v>
      </c>
      <c r="BL40" s="44">
        <v>725</v>
      </c>
    </row>
    <row r="41" spans="1:64" ht="12.75">
      <c r="A41" s="10" t="s">
        <v>39</v>
      </c>
      <c r="B41" s="18"/>
      <c r="C41" s="18" t="s">
        <v>140</v>
      </c>
      <c r="D41" s="18" t="s">
        <v>280</v>
      </c>
      <c r="E41" s="18" t="s">
        <v>403</v>
      </c>
      <c r="F41" s="26">
        <v>1</v>
      </c>
      <c r="G41" s="105"/>
      <c r="H41" s="26">
        <f t="shared" si="0"/>
        <v>0</v>
      </c>
      <c r="I41" s="26">
        <f t="shared" si="1"/>
        <v>0</v>
      </c>
      <c r="J41" s="26">
        <f t="shared" si="2"/>
        <v>0</v>
      </c>
      <c r="K41" s="26">
        <v>0.01946</v>
      </c>
      <c r="L41" s="26">
        <f t="shared" si="3"/>
        <v>0.01946</v>
      </c>
      <c r="M41" s="41" t="s">
        <v>419</v>
      </c>
      <c r="N41" s="3"/>
      <c r="Z41" s="44">
        <f t="shared" si="4"/>
        <v>0</v>
      </c>
      <c r="AB41" s="44">
        <f t="shared" si="5"/>
        <v>0</v>
      </c>
      <c r="AC41" s="44">
        <f t="shared" si="6"/>
        <v>0</v>
      </c>
      <c r="AD41" s="44">
        <f t="shared" si="7"/>
        <v>0</v>
      </c>
      <c r="AE41" s="44">
        <f t="shared" si="8"/>
        <v>0</v>
      </c>
      <c r="AF41" s="44">
        <f t="shared" si="9"/>
        <v>0</v>
      </c>
      <c r="AG41" s="44">
        <f t="shared" si="10"/>
        <v>0</v>
      </c>
      <c r="AH41" s="44">
        <f t="shared" si="11"/>
        <v>0</v>
      </c>
      <c r="AI41" s="36"/>
      <c r="AJ41" s="26">
        <f t="shared" si="12"/>
        <v>0</v>
      </c>
      <c r="AK41" s="26">
        <f t="shared" si="13"/>
        <v>0</v>
      </c>
      <c r="AL41" s="26">
        <f t="shared" si="14"/>
        <v>0</v>
      </c>
      <c r="AN41" s="44">
        <v>15</v>
      </c>
      <c r="AO41" s="44">
        <f t="shared" si="15"/>
        <v>0</v>
      </c>
      <c r="AP41" s="44">
        <f t="shared" si="16"/>
        <v>0</v>
      </c>
      <c r="AQ41" s="45" t="s">
        <v>22</v>
      </c>
      <c r="AV41" s="44">
        <f t="shared" si="17"/>
        <v>0</v>
      </c>
      <c r="AW41" s="44">
        <f t="shared" si="18"/>
        <v>0</v>
      </c>
      <c r="AX41" s="44">
        <f t="shared" si="19"/>
        <v>0</v>
      </c>
      <c r="AY41" s="47" t="s">
        <v>434</v>
      </c>
      <c r="AZ41" s="47" t="s">
        <v>453</v>
      </c>
      <c r="BA41" s="36" t="s">
        <v>458</v>
      </c>
      <c r="BC41" s="44">
        <f t="shared" si="20"/>
        <v>0</v>
      </c>
      <c r="BD41" s="44">
        <f t="shared" si="21"/>
        <v>0</v>
      </c>
      <c r="BE41" s="44">
        <v>0</v>
      </c>
      <c r="BF41" s="44">
        <f t="shared" si="22"/>
        <v>0.01946</v>
      </c>
      <c r="BH41" s="26">
        <f t="shared" si="23"/>
        <v>0</v>
      </c>
      <c r="BI41" s="26">
        <f t="shared" si="24"/>
        <v>0</v>
      </c>
      <c r="BJ41" s="26">
        <f t="shared" si="25"/>
        <v>0</v>
      </c>
      <c r="BK41" s="26" t="s">
        <v>463</v>
      </c>
      <c r="BL41" s="44">
        <v>725</v>
      </c>
    </row>
    <row r="42" spans="1:64" ht="12.75">
      <c r="A42" s="10" t="s">
        <v>40</v>
      </c>
      <c r="B42" s="18"/>
      <c r="C42" s="18" t="s">
        <v>141</v>
      </c>
      <c r="D42" s="18" t="s">
        <v>281</v>
      </c>
      <c r="E42" s="18" t="s">
        <v>403</v>
      </c>
      <c r="F42" s="26">
        <v>1</v>
      </c>
      <c r="G42" s="105"/>
      <c r="H42" s="26">
        <f t="shared" si="0"/>
        <v>0</v>
      </c>
      <c r="I42" s="26">
        <f t="shared" si="1"/>
        <v>0</v>
      </c>
      <c r="J42" s="26">
        <f t="shared" si="2"/>
        <v>0</v>
      </c>
      <c r="K42" s="26">
        <v>0.00086</v>
      </c>
      <c r="L42" s="26">
        <f t="shared" si="3"/>
        <v>0.00086</v>
      </c>
      <c r="M42" s="41" t="s">
        <v>419</v>
      </c>
      <c r="N42" s="3"/>
      <c r="Z42" s="44">
        <f t="shared" si="4"/>
        <v>0</v>
      </c>
      <c r="AB42" s="44">
        <f t="shared" si="5"/>
        <v>0</v>
      </c>
      <c r="AC42" s="44">
        <f t="shared" si="6"/>
        <v>0</v>
      </c>
      <c r="AD42" s="44">
        <f t="shared" si="7"/>
        <v>0</v>
      </c>
      <c r="AE42" s="44">
        <f t="shared" si="8"/>
        <v>0</v>
      </c>
      <c r="AF42" s="44">
        <f t="shared" si="9"/>
        <v>0</v>
      </c>
      <c r="AG42" s="44">
        <f t="shared" si="10"/>
        <v>0</v>
      </c>
      <c r="AH42" s="44">
        <f t="shared" si="11"/>
        <v>0</v>
      </c>
      <c r="AI42" s="36"/>
      <c r="AJ42" s="26">
        <f t="shared" si="12"/>
        <v>0</v>
      </c>
      <c r="AK42" s="26">
        <f t="shared" si="13"/>
        <v>0</v>
      </c>
      <c r="AL42" s="26">
        <f t="shared" si="14"/>
        <v>0</v>
      </c>
      <c r="AN42" s="44">
        <v>15</v>
      </c>
      <c r="AO42" s="44">
        <f t="shared" si="15"/>
        <v>0</v>
      </c>
      <c r="AP42" s="44">
        <f t="shared" si="16"/>
        <v>0</v>
      </c>
      <c r="AQ42" s="45" t="s">
        <v>22</v>
      </c>
      <c r="AV42" s="44">
        <f t="shared" si="17"/>
        <v>0</v>
      </c>
      <c r="AW42" s="44">
        <f t="shared" si="18"/>
        <v>0</v>
      </c>
      <c r="AX42" s="44">
        <f t="shared" si="19"/>
        <v>0</v>
      </c>
      <c r="AY42" s="47" t="s">
        <v>434</v>
      </c>
      <c r="AZ42" s="47" t="s">
        <v>453</v>
      </c>
      <c r="BA42" s="36" t="s">
        <v>458</v>
      </c>
      <c r="BC42" s="44">
        <f t="shared" si="20"/>
        <v>0</v>
      </c>
      <c r="BD42" s="44">
        <f t="shared" si="21"/>
        <v>0</v>
      </c>
      <c r="BE42" s="44">
        <v>0</v>
      </c>
      <c r="BF42" s="44">
        <f t="shared" si="22"/>
        <v>0.00086</v>
      </c>
      <c r="BH42" s="26">
        <f t="shared" si="23"/>
        <v>0</v>
      </c>
      <c r="BI42" s="26">
        <f t="shared" si="24"/>
        <v>0</v>
      </c>
      <c r="BJ42" s="26">
        <f t="shared" si="25"/>
        <v>0</v>
      </c>
      <c r="BK42" s="26" t="s">
        <v>463</v>
      </c>
      <c r="BL42" s="44">
        <v>725</v>
      </c>
    </row>
    <row r="43" spans="1:64" ht="12.75">
      <c r="A43" s="10" t="s">
        <v>41</v>
      </c>
      <c r="B43" s="18"/>
      <c r="C43" s="18" t="s">
        <v>142</v>
      </c>
      <c r="D43" s="18" t="s">
        <v>282</v>
      </c>
      <c r="E43" s="18" t="s">
        <v>403</v>
      </c>
      <c r="F43" s="26">
        <v>2</v>
      </c>
      <c r="G43" s="105"/>
      <c r="H43" s="26">
        <f t="shared" si="0"/>
        <v>0</v>
      </c>
      <c r="I43" s="26">
        <f t="shared" si="1"/>
        <v>0</v>
      </c>
      <c r="J43" s="26">
        <f t="shared" si="2"/>
        <v>0</v>
      </c>
      <c r="K43" s="26">
        <v>0.00156</v>
      </c>
      <c r="L43" s="26">
        <f t="shared" si="3"/>
        <v>0.00312</v>
      </c>
      <c r="M43" s="41" t="s">
        <v>419</v>
      </c>
      <c r="N43" s="3"/>
      <c r="Z43" s="44">
        <f t="shared" si="4"/>
        <v>0</v>
      </c>
      <c r="AB43" s="44">
        <f t="shared" si="5"/>
        <v>0</v>
      </c>
      <c r="AC43" s="44">
        <f t="shared" si="6"/>
        <v>0</v>
      </c>
      <c r="AD43" s="44">
        <f t="shared" si="7"/>
        <v>0</v>
      </c>
      <c r="AE43" s="44">
        <f t="shared" si="8"/>
        <v>0</v>
      </c>
      <c r="AF43" s="44">
        <f t="shared" si="9"/>
        <v>0</v>
      </c>
      <c r="AG43" s="44">
        <f t="shared" si="10"/>
        <v>0</v>
      </c>
      <c r="AH43" s="44">
        <f t="shared" si="11"/>
        <v>0</v>
      </c>
      <c r="AI43" s="36"/>
      <c r="AJ43" s="26">
        <f t="shared" si="12"/>
        <v>0</v>
      </c>
      <c r="AK43" s="26">
        <f t="shared" si="13"/>
        <v>0</v>
      </c>
      <c r="AL43" s="26">
        <f t="shared" si="14"/>
        <v>0</v>
      </c>
      <c r="AN43" s="44">
        <v>15</v>
      </c>
      <c r="AO43" s="44">
        <f t="shared" si="15"/>
        <v>0</v>
      </c>
      <c r="AP43" s="44">
        <f t="shared" si="16"/>
        <v>0</v>
      </c>
      <c r="AQ43" s="45" t="s">
        <v>22</v>
      </c>
      <c r="AV43" s="44">
        <f t="shared" si="17"/>
        <v>0</v>
      </c>
      <c r="AW43" s="44">
        <f t="shared" si="18"/>
        <v>0</v>
      </c>
      <c r="AX43" s="44">
        <f t="shared" si="19"/>
        <v>0</v>
      </c>
      <c r="AY43" s="47" t="s">
        <v>434</v>
      </c>
      <c r="AZ43" s="47" t="s">
        <v>453</v>
      </c>
      <c r="BA43" s="36" t="s">
        <v>458</v>
      </c>
      <c r="BC43" s="44">
        <f t="shared" si="20"/>
        <v>0</v>
      </c>
      <c r="BD43" s="44">
        <f t="shared" si="21"/>
        <v>0</v>
      </c>
      <c r="BE43" s="44">
        <v>0</v>
      </c>
      <c r="BF43" s="44">
        <f t="shared" si="22"/>
        <v>0.00312</v>
      </c>
      <c r="BH43" s="26">
        <f t="shared" si="23"/>
        <v>0</v>
      </c>
      <c r="BI43" s="26">
        <f t="shared" si="24"/>
        <v>0</v>
      </c>
      <c r="BJ43" s="26">
        <f t="shared" si="25"/>
        <v>0</v>
      </c>
      <c r="BK43" s="26" t="s">
        <v>463</v>
      </c>
      <c r="BL43" s="44">
        <v>725</v>
      </c>
    </row>
    <row r="44" spans="1:64" ht="12.75">
      <c r="A44" s="10" t="s">
        <v>42</v>
      </c>
      <c r="B44" s="18"/>
      <c r="C44" s="18" t="s">
        <v>143</v>
      </c>
      <c r="D44" s="18" t="s">
        <v>283</v>
      </c>
      <c r="E44" s="18" t="s">
        <v>400</v>
      </c>
      <c r="F44" s="26">
        <v>2</v>
      </c>
      <c r="G44" s="105"/>
      <c r="H44" s="26">
        <f t="shared" si="0"/>
        <v>0</v>
      </c>
      <c r="I44" s="26">
        <f t="shared" si="1"/>
        <v>0</v>
      </c>
      <c r="J44" s="26">
        <f t="shared" si="2"/>
        <v>0</v>
      </c>
      <c r="K44" s="26">
        <v>0.00085</v>
      </c>
      <c r="L44" s="26">
        <f t="shared" si="3"/>
        <v>0.0017</v>
      </c>
      <c r="M44" s="41" t="s">
        <v>419</v>
      </c>
      <c r="N44" s="3"/>
      <c r="Z44" s="44">
        <f t="shared" si="4"/>
        <v>0</v>
      </c>
      <c r="AB44" s="44">
        <f t="shared" si="5"/>
        <v>0</v>
      </c>
      <c r="AC44" s="44">
        <f t="shared" si="6"/>
        <v>0</v>
      </c>
      <c r="AD44" s="44">
        <f t="shared" si="7"/>
        <v>0</v>
      </c>
      <c r="AE44" s="44">
        <f t="shared" si="8"/>
        <v>0</v>
      </c>
      <c r="AF44" s="44">
        <f t="shared" si="9"/>
        <v>0</v>
      </c>
      <c r="AG44" s="44">
        <f t="shared" si="10"/>
        <v>0</v>
      </c>
      <c r="AH44" s="44">
        <f t="shared" si="11"/>
        <v>0</v>
      </c>
      <c r="AI44" s="36"/>
      <c r="AJ44" s="26">
        <f t="shared" si="12"/>
        <v>0</v>
      </c>
      <c r="AK44" s="26">
        <f t="shared" si="13"/>
        <v>0</v>
      </c>
      <c r="AL44" s="26">
        <f t="shared" si="14"/>
        <v>0</v>
      </c>
      <c r="AN44" s="44">
        <v>15</v>
      </c>
      <c r="AO44" s="44">
        <f t="shared" si="15"/>
        <v>0</v>
      </c>
      <c r="AP44" s="44">
        <f t="shared" si="16"/>
        <v>0</v>
      </c>
      <c r="AQ44" s="45" t="s">
        <v>22</v>
      </c>
      <c r="AV44" s="44">
        <f t="shared" si="17"/>
        <v>0</v>
      </c>
      <c r="AW44" s="44">
        <f t="shared" si="18"/>
        <v>0</v>
      </c>
      <c r="AX44" s="44">
        <f t="shared" si="19"/>
        <v>0</v>
      </c>
      <c r="AY44" s="47" t="s">
        <v>434</v>
      </c>
      <c r="AZ44" s="47" t="s">
        <v>453</v>
      </c>
      <c r="BA44" s="36" t="s">
        <v>458</v>
      </c>
      <c r="BC44" s="44">
        <f t="shared" si="20"/>
        <v>0</v>
      </c>
      <c r="BD44" s="44">
        <f t="shared" si="21"/>
        <v>0</v>
      </c>
      <c r="BE44" s="44">
        <v>0</v>
      </c>
      <c r="BF44" s="44">
        <f t="shared" si="22"/>
        <v>0.0017</v>
      </c>
      <c r="BH44" s="26">
        <f t="shared" si="23"/>
        <v>0</v>
      </c>
      <c r="BI44" s="26">
        <f t="shared" si="24"/>
        <v>0</v>
      </c>
      <c r="BJ44" s="26">
        <f t="shared" si="25"/>
        <v>0</v>
      </c>
      <c r="BK44" s="26" t="s">
        <v>463</v>
      </c>
      <c r="BL44" s="44">
        <v>725</v>
      </c>
    </row>
    <row r="45" spans="1:64" ht="12.75">
      <c r="A45" s="10" t="s">
        <v>43</v>
      </c>
      <c r="B45" s="18"/>
      <c r="C45" s="18" t="s">
        <v>144</v>
      </c>
      <c r="D45" s="18" t="s">
        <v>284</v>
      </c>
      <c r="E45" s="18" t="s">
        <v>403</v>
      </c>
      <c r="F45" s="26">
        <v>1</v>
      </c>
      <c r="G45" s="105"/>
      <c r="H45" s="26">
        <f t="shared" si="0"/>
        <v>0</v>
      </c>
      <c r="I45" s="26">
        <f t="shared" si="1"/>
        <v>0</v>
      </c>
      <c r="J45" s="26">
        <f t="shared" si="2"/>
        <v>0</v>
      </c>
      <c r="K45" s="26">
        <v>0.0245</v>
      </c>
      <c r="L45" s="26">
        <f t="shared" si="3"/>
        <v>0.0245</v>
      </c>
      <c r="M45" s="41" t="s">
        <v>419</v>
      </c>
      <c r="N45" s="3"/>
      <c r="Z45" s="44">
        <f t="shared" si="4"/>
        <v>0</v>
      </c>
      <c r="AB45" s="44">
        <f t="shared" si="5"/>
        <v>0</v>
      </c>
      <c r="AC45" s="44">
        <f t="shared" si="6"/>
        <v>0</v>
      </c>
      <c r="AD45" s="44">
        <f t="shared" si="7"/>
        <v>0</v>
      </c>
      <c r="AE45" s="44">
        <f t="shared" si="8"/>
        <v>0</v>
      </c>
      <c r="AF45" s="44">
        <f t="shared" si="9"/>
        <v>0</v>
      </c>
      <c r="AG45" s="44">
        <f t="shared" si="10"/>
        <v>0</v>
      </c>
      <c r="AH45" s="44">
        <f t="shared" si="11"/>
        <v>0</v>
      </c>
      <c r="AI45" s="36"/>
      <c r="AJ45" s="26">
        <f t="shared" si="12"/>
        <v>0</v>
      </c>
      <c r="AK45" s="26">
        <f t="shared" si="13"/>
        <v>0</v>
      </c>
      <c r="AL45" s="26">
        <f t="shared" si="14"/>
        <v>0</v>
      </c>
      <c r="AN45" s="44">
        <v>15</v>
      </c>
      <c r="AO45" s="44">
        <f t="shared" si="15"/>
        <v>0</v>
      </c>
      <c r="AP45" s="44">
        <f t="shared" si="16"/>
        <v>0</v>
      </c>
      <c r="AQ45" s="45" t="s">
        <v>22</v>
      </c>
      <c r="AV45" s="44">
        <f t="shared" si="17"/>
        <v>0</v>
      </c>
      <c r="AW45" s="44">
        <f t="shared" si="18"/>
        <v>0</v>
      </c>
      <c r="AX45" s="44">
        <f t="shared" si="19"/>
        <v>0</v>
      </c>
      <c r="AY45" s="47" t="s">
        <v>434</v>
      </c>
      <c r="AZ45" s="47" t="s">
        <v>453</v>
      </c>
      <c r="BA45" s="36" t="s">
        <v>458</v>
      </c>
      <c r="BC45" s="44">
        <f t="shared" si="20"/>
        <v>0</v>
      </c>
      <c r="BD45" s="44">
        <f t="shared" si="21"/>
        <v>0</v>
      </c>
      <c r="BE45" s="44">
        <v>0</v>
      </c>
      <c r="BF45" s="44">
        <f t="shared" si="22"/>
        <v>0.0245</v>
      </c>
      <c r="BH45" s="26">
        <f t="shared" si="23"/>
        <v>0</v>
      </c>
      <c r="BI45" s="26">
        <f t="shared" si="24"/>
        <v>0</v>
      </c>
      <c r="BJ45" s="26">
        <f t="shared" si="25"/>
        <v>0</v>
      </c>
      <c r="BK45" s="26" t="s">
        <v>463</v>
      </c>
      <c r="BL45" s="44">
        <v>725</v>
      </c>
    </row>
    <row r="46" spans="1:47" ht="12.75">
      <c r="A46" s="9"/>
      <c r="B46" s="17"/>
      <c r="C46" s="17" t="s">
        <v>145</v>
      </c>
      <c r="D46" s="17" t="s">
        <v>285</v>
      </c>
      <c r="E46" s="24" t="s">
        <v>15</v>
      </c>
      <c r="F46" s="24" t="s">
        <v>15</v>
      </c>
      <c r="G46" s="24" t="s">
        <v>15</v>
      </c>
      <c r="H46" s="50">
        <f>SUM(H47:H48)</f>
        <v>0</v>
      </c>
      <c r="I46" s="50">
        <f>SUM(I47:I48)</f>
        <v>0</v>
      </c>
      <c r="J46" s="50">
        <f>SUM(J47:J48)</f>
        <v>0</v>
      </c>
      <c r="K46" s="36"/>
      <c r="L46" s="50">
        <f>SUM(L47:L48)</f>
        <v>8E-05</v>
      </c>
      <c r="M46" s="40"/>
      <c r="N46" s="3"/>
      <c r="AI46" s="36"/>
      <c r="AS46" s="50">
        <f>SUM(AJ47:AJ48)</f>
        <v>0</v>
      </c>
      <c r="AT46" s="50">
        <f>SUM(AK47:AK48)</f>
        <v>0</v>
      </c>
      <c r="AU46" s="50">
        <f>SUM(AL47:AL48)</f>
        <v>0</v>
      </c>
    </row>
    <row r="47" spans="1:64" ht="12.75">
      <c r="A47" s="10" t="s">
        <v>44</v>
      </c>
      <c r="B47" s="18"/>
      <c r="C47" s="18" t="s">
        <v>146</v>
      </c>
      <c r="D47" s="18" t="s">
        <v>286</v>
      </c>
      <c r="E47" s="18" t="s">
        <v>400</v>
      </c>
      <c r="F47" s="26">
        <v>4</v>
      </c>
      <c r="G47" s="105"/>
      <c r="H47" s="26">
        <f>F47*AO47</f>
        <v>0</v>
      </c>
      <c r="I47" s="26">
        <f>F47*AP47</f>
        <v>0</v>
      </c>
      <c r="J47" s="26">
        <f>F47*G47</f>
        <v>0</v>
      </c>
      <c r="K47" s="26">
        <v>0</v>
      </c>
      <c r="L47" s="26">
        <f>F47*K47</f>
        <v>0</v>
      </c>
      <c r="M47" s="41" t="s">
        <v>419</v>
      </c>
      <c r="N47" s="3"/>
      <c r="Z47" s="44">
        <f>IF(AQ47="5",BJ47,0)</f>
        <v>0</v>
      </c>
      <c r="AB47" s="44">
        <f>IF(AQ47="1",BH47,0)</f>
        <v>0</v>
      </c>
      <c r="AC47" s="44">
        <f>IF(AQ47="1",BI47,0)</f>
        <v>0</v>
      </c>
      <c r="AD47" s="44">
        <f>IF(AQ47="7",BH47,0)</f>
        <v>0</v>
      </c>
      <c r="AE47" s="44">
        <f>IF(AQ47="7",BI47,0)</f>
        <v>0</v>
      </c>
      <c r="AF47" s="44">
        <f>IF(AQ47="2",BH47,0)</f>
        <v>0</v>
      </c>
      <c r="AG47" s="44">
        <f>IF(AQ47="2",BI47,0)</f>
        <v>0</v>
      </c>
      <c r="AH47" s="44">
        <f>IF(AQ47="0",BJ47,0)</f>
        <v>0</v>
      </c>
      <c r="AI47" s="36"/>
      <c r="AJ47" s="26">
        <f>IF(AN47=0,J47,0)</f>
        <v>0</v>
      </c>
      <c r="AK47" s="26">
        <f>IF(AN47=15,J47,0)</f>
        <v>0</v>
      </c>
      <c r="AL47" s="26">
        <f>IF(AN47=21,J47,0)</f>
        <v>0</v>
      </c>
      <c r="AN47" s="44">
        <v>15</v>
      </c>
      <c r="AO47" s="44">
        <f>G47*0</f>
        <v>0</v>
      </c>
      <c r="AP47" s="44">
        <f>G47*(1-0)</f>
        <v>0</v>
      </c>
      <c r="AQ47" s="45" t="s">
        <v>22</v>
      </c>
      <c r="AV47" s="44">
        <f>AW47+AX47</f>
        <v>0</v>
      </c>
      <c r="AW47" s="44">
        <f>F47*AO47</f>
        <v>0</v>
      </c>
      <c r="AX47" s="44">
        <f>F47*AP47</f>
        <v>0</v>
      </c>
      <c r="AY47" s="47" t="s">
        <v>435</v>
      </c>
      <c r="AZ47" s="47" t="s">
        <v>453</v>
      </c>
      <c r="BA47" s="36" t="s">
        <v>458</v>
      </c>
      <c r="BC47" s="44">
        <f>AW47+AX47</f>
        <v>0</v>
      </c>
      <c r="BD47" s="44">
        <f>G47/(100-BE47)*100</f>
        <v>0</v>
      </c>
      <c r="BE47" s="44">
        <v>0</v>
      </c>
      <c r="BF47" s="44">
        <f>L47</f>
        <v>0</v>
      </c>
      <c r="BH47" s="26">
        <f>F47*AO47</f>
        <v>0</v>
      </c>
      <c r="BI47" s="26">
        <f>F47*AP47</f>
        <v>0</v>
      </c>
      <c r="BJ47" s="26">
        <f>F47*G47</f>
        <v>0</v>
      </c>
      <c r="BK47" s="26" t="s">
        <v>463</v>
      </c>
      <c r="BL47" s="44">
        <v>728</v>
      </c>
    </row>
    <row r="48" spans="1:64" ht="12.75">
      <c r="A48" s="11" t="s">
        <v>45</v>
      </c>
      <c r="B48" s="19"/>
      <c r="C48" s="19" t="s">
        <v>147</v>
      </c>
      <c r="D48" s="19" t="s">
        <v>287</v>
      </c>
      <c r="E48" s="19" t="s">
        <v>400</v>
      </c>
      <c r="F48" s="28">
        <v>4</v>
      </c>
      <c r="G48" s="107"/>
      <c r="H48" s="28">
        <f>F48*AO48</f>
        <v>0</v>
      </c>
      <c r="I48" s="28">
        <f>F48*AP48</f>
        <v>0</v>
      </c>
      <c r="J48" s="28">
        <f>F48*G48</f>
        <v>0</v>
      </c>
      <c r="K48" s="28">
        <v>2E-05</v>
      </c>
      <c r="L48" s="28">
        <f>F48*K48</f>
        <v>8E-05</v>
      </c>
      <c r="M48" s="42" t="s">
        <v>419</v>
      </c>
      <c r="N48" s="3"/>
      <c r="Z48" s="44">
        <f>IF(AQ48="5",BJ48,0)</f>
        <v>0</v>
      </c>
      <c r="AB48" s="44">
        <f>IF(AQ48="1",BH48,0)</f>
        <v>0</v>
      </c>
      <c r="AC48" s="44">
        <f>IF(AQ48="1",BI48,0)</f>
        <v>0</v>
      </c>
      <c r="AD48" s="44">
        <f>IF(AQ48="7",BH48,0)</f>
        <v>0</v>
      </c>
      <c r="AE48" s="44">
        <f>IF(AQ48="7",BI48,0)</f>
        <v>0</v>
      </c>
      <c r="AF48" s="44">
        <f>IF(AQ48="2",BH48,0)</f>
        <v>0</v>
      </c>
      <c r="AG48" s="44">
        <f>IF(AQ48="2",BI48,0)</f>
        <v>0</v>
      </c>
      <c r="AH48" s="44">
        <f>IF(AQ48="0",BJ48,0)</f>
        <v>0</v>
      </c>
      <c r="AI48" s="36"/>
      <c r="AJ48" s="28">
        <f>IF(AN48=0,J48,0)</f>
        <v>0</v>
      </c>
      <c r="AK48" s="28">
        <f>IF(AN48=15,J48,0)</f>
        <v>0</v>
      </c>
      <c r="AL48" s="28">
        <f>IF(AN48=21,J48,0)</f>
        <v>0</v>
      </c>
      <c r="AN48" s="44">
        <v>15</v>
      </c>
      <c r="AO48" s="44">
        <f>G48*1</f>
        <v>0</v>
      </c>
      <c r="AP48" s="44">
        <f>G48*(1-1)</f>
        <v>0</v>
      </c>
      <c r="AQ48" s="46" t="s">
        <v>22</v>
      </c>
      <c r="AV48" s="44">
        <f>AW48+AX48</f>
        <v>0</v>
      </c>
      <c r="AW48" s="44">
        <f>F48*AO48</f>
        <v>0</v>
      </c>
      <c r="AX48" s="44">
        <f>F48*AP48</f>
        <v>0</v>
      </c>
      <c r="AY48" s="47" t="s">
        <v>435</v>
      </c>
      <c r="AZ48" s="47" t="s">
        <v>453</v>
      </c>
      <c r="BA48" s="36" t="s">
        <v>458</v>
      </c>
      <c r="BC48" s="44">
        <f>AW48+AX48</f>
        <v>0</v>
      </c>
      <c r="BD48" s="44">
        <f>G48/(100-BE48)*100</f>
        <v>0</v>
      </c>
      <c r="BE48" s="44">
        <v>0</v>
      </c>
      <c r="BF48" s="44">
        <f>L48</f>
        <v>8E-05</v>
      </c>
      <c r="BH48" s="28">
        <f>F48*AO48</f>
        <v>0</v>
      </c>
      <c r="BI48" s="28">
        <f>F48*AP48</f>
        <v>0</v>
      </c>
      <c r="BJ48" s="28">
        <f>F48*G48</f>
        <v>0</v>
      </c>
      <c r="BK48" s="28" t="s">
        <v>464</v>
      </c>
      <c r="BL48" s="44">
        <v>728</v>
      </c>
    </row>
    <row r="49" spans="1:47" ht="12.75">
      <c r="A49" s="113"/>
      <c r="B49" s="114"/>
      <c r="C49" s="114" t="s">
        <v>148</v>
      </c>
      <c r="D49" s="114" t="s">
        <v>288</v>
      </c>
      <c r="E49" s="113" t="s">
        <v>15</v>
      </c>
      <c r="F49" s="113" t="s">
        <v>15</v>
      </c>
      <c r="G49" s="113" t="s">
        <v>15</v>
      </c>
      <c r="H49" s="115">
        <f>SUM(H50:H56)</f>
        <v>0</v>
      </c>
      <c r="I49" s="115">
        <f>SUM(I50:I56)</f>
        <v>0</v>
      </c>
      <c r="J49" s="115">
        <f>SUM(J50:J56)</f>
        <v>0</v>
      </c>
      <c r="K49" s="116"/>
      <c r="L49" s="115">
        <f>SUM(L50:L56)</f>
        <v>0.06800996249999999</v>
      </c>
      <c r="M49" s="117"/>
      <c r="N49" s="52"/>
      <c r="AI49" s="36"/>
      <c r="AS49" s="50">
        <f>SUM(AJ50:AJ56)</f>
        <v>0</v>
      </c>
      <c r="AT49" s="50">
        <f>SUM(AK50:AK56)</f>
        <v>0</v>
      </c>
      <c r="AU49" s="50">
        <f>SUM(AL50:AL56)</f>
        <v>0</v>
      </c>
    </row>
    <row r="50" spans="1:64" ht="12.75">
      <c r="A50" s="57" t="s">
        <v>46</v>
      </c>
      <c r="B50" s="57"/>
      <c r="C50" s="57" t="s">
        <v>149</v>
      </c>
      <c r="D50" s="57" t="s">
        <v>289</v>
      </c>
      <c r="E50" s="57" t="s">
        <v>399</v>
      </c>
      <c r="F50" s="58">
        <v>2.59875</v>
      </c>
      <c r="G50" s="104"/>
      <c r="H50" s="58">
        <f>F50*AO50</f>
        <v>0</v>
      </c>
      <c r="I50" s="58">
        <f>F50*AP50</f>
        <v>0</v>
      </c>
      <c r="J50" s="58">
        <f>F50*G50</f>
        <v>0</v>
      </c>
      <c r="K50" s="58">
        <v>0.00483</v>
      </c>
      <c r="L50" s="58">
        <f>F50*K50</f>
        <v>0.0125519625</v>
      </c>
      <c r="M50" s="55" t="s">
        <v>419</v>
      </c>
      <c r="N50" s="52"/>
      <c r="Z50" s="44">
        <f>IF(AQ50="5",BJ50,0)</f>
        <v>0</v>
      </c>
      <c r="AB50" s="44">
        <f>IF(AQ50="1",BH50,0)</f>
        <v>0</v>
      </c>
      <c r="AC50" s="44">
        <f>IF(AQ50="1",BI50,0)</f>
        <v>0</v>
      </c>
      <c r="AD50" s="44">
        <f>IF(AQ50="7",BH50,0)</f>
        <v>0</v>
      </c>
      <c r="AE50" s="44">
        <f>IF(AQ50="7",BI50,0)</f>
        <v>0</v>
      </c>
      <c r="AF50" s="44">
        <f>IF(AQ50="2",BH50,0)</f>
        <v>0</v>
      </c>
      <c r="AG50" s="44">
        <f>IF(AQ50="2",BI50,0)</f>
        <v>0</v>
      </c>
      <c r="AH50" s="44">
        <f>IF(AQ50="0",BJ50,0)</f>
        <v>0</v>
      </c>
      <c r="AI50" s="36"/>
      <c r="AJ50" s="26">
        <f>IF(AN50=0,J50,0)</f>
        <v>0</v>
      </c>
      <c r="AK50" s="26">
        <f>IF(AN50=15,J50,0)</f>
        <v>0</v>
      </c>
      <c r="AL50" s="26">
        <f>IF(AN50=21,J50,0)</f>
        <v>0</v>
      </c>
      <c r="AN50" s="44">
        <v>15</v>
      </c>
      <c r="AO50" s="44">
        <f>G50*0.148085995043712</f>
        <v>0</v>
      </c>
      <c r="AP50" s="44">
        <f>G50*(1-0.148085995043712)</f>
        <v>0</v>
      </c>
      <c r="AQ50" s="45" t="s">
        <v>22</v>
      </c>
      <c r="AV50" s="44">
        <f>AW50+AX50</f>
        <v>0</v>
      </c>
      <c r="AW50" s="44">
        <f>F50*AO50</f>
        <v>0</v>
      </c>
      <c r="AX50" s="44">
        <f>F50*AP50</f>
        <v>0</v>
      </c>
      <c r="AY50" s="47" t="s">
        <v>436</v>
      </c>
      <c r="AZ50" s="47" t="s">
        <v>454</v>
      </c>
      <c r="BA50" s="36" t="s">
        <v>458</v>
      </c>
      <c r="BC50" s="44">
        <f>AW50+AX50</f>
        <v>0</v>
      </c>
      <c r="BD50" s="44">
        <f>G50/(100-BE50)*100</f>
        <v>0</v>
      </c>
      <c r="BE50" s="44">
        <v>0</v>
      </c>
      <c r="BF50" s="44">
        <f>L50</f>
        <v>0.0125519625</v>
      </c>
      <c r="BH50" s="26">
        <f>F50*AO50</f>
        <v>0</v>
      </c>
      <c r="BI50" s="26">
        <f>F50*AP50</f>
        <v>0</v>
      </c>
      <c r="BJ50" s="26">
        <f>F50*G50</f>
        <v>0</v>
      </c>
      <c r="BK50" s="26" t="s">
        <v>463</v>
      </c>
      <c r="BL50" s="44">
        <v>771</v>
      </c>
    </row>
    <row r="51" spans="1:64" ht="12.75">
      <c r="A51" s="57" t="s">
        <v>47</v>
      </c>
      <c r="B51" s="57"/>
      <c r="C51" s="57" t="s">
        <v>150</v>
      </c>
      <c r="D51" s="57" t="s">
        <v>290</v>
      </c>
      <c r="E51" s="57" t="s">
        <v>399</v>
      </c>
      <c r="F51" s="58">
        <v>2.6</v>
      </c>
      <c r="G51" s="104"/>
      <c r="H51" s="58">
        <f>F51*AO51</f>
        <v>0</v>
      </c>
      <c r="I51" s="58">
        <f>F51*AP51</f>
        <v>0</v>
      </c>
      <c r="J51" s="58">
        <f>F51*G51</f>
        <v>0</v>
      </c>
      <c r="K51" s="58">
        <v>0</v>
      </c>
      <c r="L51" s="58">
        <f>F51*K51</f>
        <v>0</v>
      </c>
      <c r="M51" s="55" t="s">
        <v>419</v>
      </c>
      <c r="N51" s="52"/>
      <c r="Z51" s="44">
        <f>IF(AQ51="5",BJ51,0)</f>
        <v>0</v>
      </c>
      <c r="AB51" s="44">
        <f>IF(AQ51="1",BH51,0)</f>
        <v>0</v>
      </c>
      <c r="AC51" s="44">
        <f>IF(AQ51="1",BI51,0)</f>
        <v>0</v>
      </c>
      <c r="AD51" s="44">
        <f>IF(AQ51="7",BH51,0)</f>
        <v>0</v>
      </c>
      <c r="AE51" s="44">
        <f>IF(AQ51="7",BI51,0)</f>
        <v>0</v>
      </c>
      <c r="AF51" s="44">
        <f>IF(AQ51="2",BH51,0)</f>
        <v>0</v>
      </c>
      <c r="AG51" s="44">
        <f>IF(AQ51="2",BI51,0)</f>
        <v>0</v>
      </c>
      <c r="AH51" s="44">
        <f>IF(AQ51="0",BJ51,0)</f>
        <v>0</v>
      </c>
      <c r="AI51" s="36"/>
      <c r="AJ51" s="26">
        <f>IF(AN51=0,J51,0)</f>
        <v>0</v>
      </c>
      <c r="AK51" s="26">
        <f>IF(AN51=15,J51,0)</f>
        <v>0</v>
      </c>
      <c r="AL51" s="26">
        <f>IF(AN51=21,J51,0)</f>
        <v>0</v>
      </c>
      <c r="AN51" s="44">
        <v>15</v>
      </c>
      <c r="AO51" s="44">
        <f>G51*0</f>
        <v>0</v>
      </c>
      <c r="AP51" s="44">
        <f>G51*(1-0)</f>
        <v>0</v>
      </c>
      <c r="AQ51" s="45" t="s">
        <v>22</v>
      </c>
      <c r="AV51" s="44">
        <f>AW51+AX51</f>
        <v>0</v>
      </c>
      <c r="AW51" s="44">
        <f>F51*AO51</f>
        <v>0</v>
      </c>
      <c r="AX51" s="44">
        <f>F51*AP51</f>
        <v>0</v>
      </c>
      <c r="AY51" s="47" t="s">
        <v>436</v>
      </c>
      <c r="AZ51" s="47" t="s">
        <v>454</v>
      </c>
      <c r="BA51" s="36" t="s">
        <v>458</v>
      </c>
      <c r="BC51" s="44">
        <f>AW51+AX51</f>
        <v>0</v>
      </c>
      <c r="BD51" s="44">
        <f>G51/(100-BE51)*100</f>
        <v>0</v>
      </c>
      <c r="BE51" s="44">
        <v>0</v>
      </c>
      <c r="BF51" s="44">
        <f>L51</f>
        <v>0</v>
      </c>
      <c r="BH51" s="26">
        <f>F51*AO51</f>
        <v>0</v>
      </c>
      <c r="BI51" s="26">
        <f>F51*AP51</f>
        <v>0</v>
      </c>
      <c r="BJ51" s="26">
        <f>F51*G51</f>
        <v>0</v>
      </c>
      <c r="BK51" s="26" t="s">
        <v>463</v>
      </c>
      <c r="BL51" s="44">
        <v>771</v>
      </c>
    </row>
    <row r="52" spans="1:64" ht="12.75">
      <c r="A52" s="57" t="s">
        <v>48</v>
      </c>
      <c r="B52" s="57"/>
      <c r="C52" s="57" t="s">
        <v>151</v>
      </c>
      <c r="D52" s="57" t="s">
        <v>291</v>
      </c>
      <c r="E52" s="57" t="s">
        <v>399</v>
      </c>
      <c r="F52" s="58">
        <v>2.6</v>
      </c>
      <c r="G52" s="104"/>
      <c r="H52" s="58">
        <f>F52*AO52</f>
        <v>0</v>
      </c>
      <c r="I52" s="58">
        <f>F52*AP52</f>
        <v>0</v>
      </c>
      <c r="J52" s="58">
        <f>F52*G52</f>
        <v>0</v>
      </c>
      <c r="K52" s="58">
        <v>0</v>
      </c>
      <c r="L52" s="58">
        <f>F52*K52</f>
        <v>0</v>
      </c>
      <c r="M52" s="55" t="s">
        <v>419</v>
      </c>
      <c r="N52" s="52"/>
      <c r="Z52" s="44">
        <f>IF(AQ52="5",BJ52,0)</f>
        <v>0</v>
      </c>
      <c r="AB52" s="44">
        <f>IF(AQ52="1",BH52,0)</f>
        <v>0</v>
      </c>
      <c r="AC52" s="44">
        <f>IF(AQ52="1",BI52,0)</f>
        <v>0</v>
      </c>
      <c r="AD52" s="44">
        <f>IF(AQ52="7",BH52,0)</f>
        <v>0</v>
      </c>
      <c r="AE52" s="44">
        <f>IF(AQ52="7",BI52,0)</f>
        <v>0</v>
      </c>
      <c r="AF52" s="44">
        <f>IF(AQ52="2",BH52,0)</f>
        <v>0</v>
      </c>
      <c r="AG52" s="44">
        <f>IF(AQ52="2",BI52,0)</f>
        <v>0</v>
      </c>
      <c r="AH52" s="44">
        <f>IF(AQ52="0",BJ52,0)</f>
        <v>0</v>
      </c>
      <c r="AI52" s="36"/>
      <c r="AJ52" s="26">
        <f>IF(AN52=0,J52,0)</f>
        <v>0</v>
      </c>
      <c r="AK52" s="26">
        <f>IF(AN52=15,J52,0)</f>
        <v>0</v>
      </c>
      <c r="AL52" s="26">
        <f>IF(AN52=21,J52,0)</f>
        <v>0</v>
      </c>
      <c r="AN52" s="44">
        <v>15</v>
      </c>
      <c r="AO52" s="44">
        <f>G52*0</f>
        <v>0</v>
      </c>
      <c r="AP52" s="44">
        <f>G52*(1-0)</f>
        <v>0</v>
      </c>
      <c r="AQ52" s="45" t="s">
        <v>22</v>
      </c>
      <c r="AV52" s="44">
        <f>AW52+AX52</f>
        <v>0</v>
      </c>
      <c r="AW52" s="44">
        <f>F52*AO52</f>
        <v>0</v>
      </c>
      <c r="AX52" s="44">
        <f>F52*AP52</f>
        <v>0</v>
      </c>
      <c r="AY52" s="47" t="s">
        <v>436</v>
      </c>
      <c r="AZ52" s="47" t="s">
        <v>454</v>
      </c>
      <c r="BA52" s="36" t="s">
        <v>458</v>
      </c>
      <c r="BC52" s="44">
        <f>AW52+AX52</f>
        <v>0</v>
      </c>
      <c r="BD52" s="44">
        <f>G52/(100-BE52)*100</f>
        <v>0</v>
      </c>
      <c r="BE52" s="44">
        <v>0</v>
      </c>
      <c r="BF52" s="44">
        <f>L52</f>
        <v>0</v>
      </c>
      <c r="BH52" s="26">
        <f>F52*AO52</f>
        <v>0</v>
      </c>
      <c r="BI52" s="26">
        <f>F52*AP52</f>
        <v>0</v>
      </c>
      <c r="BJ52" s="26">
        <f>F52*G52</f>
        <v>0</v>
      </c>
      <c r="BK52" s="26" t="s">
        <v>463</v>
      </c>
      <c r="BL52" s="44">
        <v>771</v>
      </c>
    </row>
    <row r="53" spans="1:64" ht="12.75">
      <c r="A53" s="57" t="s">
        <v>49</v>
      </c>
      <c r="B53" s="57"/>
      <c r="C53" s="57" t="s">
        <v>152</v>
      </c>
      <c r="D53" s="57" t="s">
        <v>292</v>
      </c>
      <c r="E53" s="57" t="s">
        <v>399</v>
      </c>
      <c r="F53" s="58">
        <v>2.6</v>
      </c>
      <c r="G53" s="104"/>
      <c r="H53" s="58">
        <f>F53*AO53</f>
        <v>0</v>
      </c>
      <c r="I53" s="58">
        <f>F53*AP53</f>
        <v>0</v>
      </c>
      <c r="J53" s="58">
        <f>F53*G53</f>
        <v>0</v>
      </c>
      <c r="K53" s="58">
        <v>0</v>
      </c>
      <c r="L53" s="58">
        <f>F53*K53</f>
        <v>0</v>
      </c>
      <c r="M53" s="55" t="s">
        <v>419</v>
      </c>
      <c r="N53" s="52"/>
      <c r="Z53" s="44">
        <f>IF(AQ53="5",BJ53,0)</f>
        <v>0</v>
      </c>
      <c r="AB53" s="44">
        <f>IF(AQ53="1",BH53,0)</f>
        <v>0</v>
      </c>
      <c r="AC53" s="44">
        <f>IF(AQ53="1",BI53,0)</f>
        <v>0</v>
      </c>
      <c r="AD53" s="44">
        <f>IF(AQ53="7",BH53,0)</f>
        <v>0</v>
      </c>
      <c r="AE53" s="44">
        <f>IF(AQ53="7",BI53,0)</f>
        <v>0</v>
      </c>
      <c r="AF53" s="44">
        <f>IF(AQ53="2",BH53,0)</f>
        <v>0</v>
      </c>
      <c r="AG53" s="44">
        <f>IF(AQ53="2",BI53,0)</f>
        <v>0</v>
      </c>
      <c r="AH53" s="44">
        <f>IF(AQ53="0",BJ53,0)</f>
        <v>0</v>
      </c>
      <c r="AI53" s="36"/>
      <c r="AJ53" s="26">
        <f>IF(AN53=0,J53,0)</f>
        <v>0</v>
      </c>
      <c r="AK53" s="26">
        <f>IF(AN53=15,J53,0)</f>
        <v>0</v>
      </c>
      <c r="AL53" s="26">
        <f>IF(AN53=21,J53,0)</f>
        <v>0</v>
      </c>
      <c r="AN53" s="44">
        <v>15</v>
      </c>
      <c r="AO53" s="44">
        <f>G53*0</f>
        <v>0</v>
      </c>
      <c r="AP53" s="44">
        <f>G53*(1-0)</f>
        <v>0</v>
      </c>
      <c r="AQ53" s="45" t="s">
        <v>22</v>
      </c>
      <c r="AV53" s="44">
        <f>AW53+AX53</f>
        <v>0</v>
      </c>
      <c r="AW53" s="44">
        <f>F53*AO53</f>
        <v>0</v>
      </c>
      <c r="AX53" s="44">
        <f>F53*AP53</f>
        <v>0</v>
      </c>
      <c r="AY53" s="47" t="s">
        <v>436</v>
      </c>
      <c r="AZ53" s="47" t="s">
        <v>454</v>
      </c>
      <c r="BA53" s="36" t="s">
        <v>458</v>
      </c>
      <c r="BC53" s="44">
        <f>AW53+AX53</f>
        <v>0</v>
      </c>
      <c r="BD53" s="44">
        <f>G53/(100-BE53)*100</f>
        <v>0</v>
      </c>
      <c r="BE53" s="44">
        <v>0</v>
      </c>
      <c r="BF53" s="44">
        <f>L53</f>
        <v>0</v>
      </c>
      <c r="BH53" s="26">
        <f>F53*AO53</f>
        <v>0</v>
      </c>
      <c r="BI53" s="26">
        <f>F53*AP53</f>
        <v>0</v>
      </c>
      <c r="BJ53" s="26">
        <f>F53*G53</f>
        <v>0</v>
      </c>
      <c r="BK53" s="26" t="s">
        <v>463</v>
      </c>
      <c r="BL53" s="44">
        <v>771</v>
      </c>
    </row>
    <row r="54" spans="1:64" ht="12.75">
      <c r="A54" s="57" t="s">
        <v>50</v>
      </c>
      <c r="B54" s="57"/>
      <c r="C54" s="57" t="s">
        <v>153</v>
      </c>
      <c r="D54" s="57" t="s">
        <v>293</v>
      </c>
      <c r="E54" s="57" t="s">
        <v>399</v>
      </c>
      <c r="F54" s="58">
        <v>2.6</v>
      </c>
      <c r="G54" s="104"/>
      <c r="H54" s="58">
        <f>F54*AO54</f>
        <v>0</v>
      </c>
      <c r="I54" s="58">
        <f>F54*AP54</f>
        <v>0</v>
      </c>
      <c r="J54" s="58">
        <f>F54*G54</f>
        <v>0</v>
      </c>
      <c r="K54" s="58">
        <v>0.00021</v>
      </c>
      <c r="L54" s="58">
        <f>F54*K54</f>
        <v>0.000546</v>
      </c>
      <c r="M54" s="55" t="s">
        <v>419</v>
      </c>
      <c r="N54" s="52"/>
      <c r="Z54" s="44">
        <f>IF(AQ54="5",BJ54,0)</f>
        <v>0</v>
      </c>
      <c r="AB54" s="44">
        <f>IF(AQ54="1",BH54,0)</f>
        <v>0</v>
      </c>
      <c r="AC54" s="44">
        <f>IF(AQ54="1",BI54,0)</f>
        <v>0</v>
      </c>
      <c r="AD54" s="44">
        <f>IF(AQ54="7",BH54,0)</f>
        <v>0</v>
      </c>
      <c r="AE54" s="44">
        <f>IF(AQ54="7",BI54,0)</f>
        <v>0</v>
      </c>
      <c r="AF54" s="44">
        <f>IF(AQ54="2",BH54,0)</f>
        <v>0</v>
      </c>
      <c r="AG54" s="44">
        <f>IF(AQ54="2",BI54,0)</f>
        <v>0</v>
      </c>
      <c r="AH54" s="44">
        <f>IF(AQ54="0",BJ54,0)</f>
        <v>0</v>
      </c>
      <c r="AI54" s="36"/>
      <c r="AJ54" s="26">
        <f>IF(AN54=0,J54,0)</f>
        <v>0</v>
      </c>
      <c r="AK54" s="26">
        <f>IF(AN54=15,J54,0)</f>
        <v>0</v>
      </c>
      <c r="AL54" s="26">
        <f>IF(AN54=21,J54,0)</f>
        <v>0</v>
      </c>
      <c r="AN54" s="44">
        <v>15</v>
      </c>
      <c r="AO54" s="44">
        <f>G54*0.493814432989691</f>
        <v>0</v>
      </c>
      <c r="AP54" s="44">
        <f>G54*(1-0.493814432989691)</f>
        <v>0</v>
      </c>
      <c r="AQ54" s="45" t="s">
        <v>22</v>
      </c>
      <c r="AV54" s="44">
        <f>AW54+AX54</f>
        <v>0</v>
      </c>
      <c r="AW54" s="44">
        <f>F54*AO54</f>
        <v>0</v>
      </c>
      <c r="AX54" s="44">
        <f>F54*AP54</f>
        <v>0</v>
      </c>
      <c r="AY54" s="47" t="s">
        <v>436</v>
      </c>
      <c r="AZ54" s="47" t="s">
        <v>454</v>
      </c>
      <c r="BA54" s="36" t="s">
        <v>458</v>
      </c>
      <c r="BC54" s="44">
        <f>AW54+AX54</f>
        <v>0</v>
      </c>
      <c r="BD54" s="44">
        <f>G54/(100-BE54)*100</f>
        <v>0</v>
      </c>
      <c r="BE54" s="44">
        <v>0</v>
      </c>
      <c r="BF54" s="44">
        <f>L54</f>
        <v>0.000546</v>
      </c>
      <c r="BH54" s="26">
        <f>F54*AO54</f>
        <v>0</v>
      </c>
      <c r="BI54" s="26">
        <f>F54*AP54</f>
        <v>0</v>
      </c>
      <c r="BJ54" s="26">
        <f>F54*G54</f>
        <v>0</v>
      </c>
      <c r="BK54" s="26" t="s">
        <v>463</v>
      </c>
      <c r="BL54" s="44">
        <v>771</v>
      </c>
    </row>
    <row r="55" spans="1:64" ht="12.75">
      <c r="A55" s="70" t="s">
        <v>51</v>
      </c>
      <c r="B55" s="70"/>
      <c r="C55" s="70" t="s">
        <v>154</v>
      </c>
      <c r="D55" s="70" t="s">
        <v>294</v>
      </c>
      <c r="E55" s="70" t="s">
        <v>399</v>
      </c>
      <c r="F55" s="71">
        <v>2.86</v>
      </c>
      <c r="G55" s="108"/>
      <c r="H55" s="71">
        <f>F55*AO55</f>
        <v>0</v>
      </c>
      <c r="I55" s="71">
        <f>F55*AP55</f>
        <v>0</v>
      </c>
      <c r="J55" s="71">
        <f>F55*G55</f>
        <v>0</v>
      </c>
      <c r="K55" s="71">
        <v>0.0192</v>
      </c>
      <c r="L55" s="71">
        <f>F55*K55</f>
        <v>0.054911999999999996</v>
      </c>
      <c r="M55" s="69" t="s">
        <v>419</v>
      </c>
      <c r="N55" s="52"/>
      <c r="Z55" s="44">
        <f>IF(AQ55="5",BJ55,0)</f>
        <v>0</v>
      </c>
      <c r="AB55" s="44">
        <f>IF(AQ55="1",BH55,0)</f>
        <v>0</v>
      </c>
      <c r="AC55" s="44">
        <f>IF(AQ55="1",BI55,0)</f>
        <v>0</v>
      </c>
      <c r="AD55" s="44">
        <f>IF(AQ55="7",BH55,0)</f>
        <v>0</v>
      </c>
      <c r="AE55" s="44">
        <f>IF(AQ55="7",BI55,0)</f>
        <v>0</v>
      </c>
      <c r="AF55" s="44">
        <f>IF(AQ55="2",BH55,0)</f>
        <v>0</v>
      </c>
      <c r="AG55" s="44">
        <f>IF(AQ55="2",BI55,0)</f>
        <v>0</v>
      </c>
      <c r="AH55" s="44">
        <f>IF(AQ55="0",BJ55,0)</f>
        <v>0</v>
      </c>
      <c r="AI55" s="36"/>
      <c r="AJ55" s="28">
        <f>IF(AN55=0,J55,0)</f>
        <v>0</v>
      </c>
      <c r="AK55" s="28">
        <f>IF(AN55=15,J55,0)</f>
        <v>0</v>
      </c>
      <c r="AL55" s="28">
        <f>IF(AN55=21,J55,0)</f>
        <v>0</v>
      </c>
      <c r="AN55" s="44">
        <v>15</v>
      </c>
      <c r="AO55" s="44">
        <f>G55*1</f>
        <v>0</v>
      </c>
      <c r="AP55" s="44">
        <f>G55*(1-1)</f>
        <v>0</v>
      </c>
      <c r="AQ55" s="46" t="s">
        <v>22</v>
      </c>
      <c r="AV55" s="44">
        <f>AW55+AX55</f>
        <v>0</v>
      </c>
      <c r="AW55" s="44">
        <f>F55*AO55</f>
        <v>0</v>
      </c>
      <c r="AX55" s="44">
        <f>F55*AP55</f>
        <v>0</v>
      </c>
      <c r="AY55" s="47" t="s">
        <v>436</v>
      </c>
      <c r="AZ55" s="47" t="s">
        <v>454</v>
      </c>
      <c r="BA55" s="36" t="s">
        <v>458</v>
      </c>
      <c r="BC55" s="44">
        <f>AW55+AX55</f>
        <v>0</v>
      </c>
      <c r="BD55" s="44">
        <f>G55/(100-BE55)*100</f>
        <v>0</v>
      </c>
      <c r="BE55" s="44">
        <v>0</v>
      </c>
      <c r="BF55" s="44">
        <f>L55</f>
        <v>0.054911999999999996</v>
      </c>
      <c r="BH55" s="28">
        <f>F55*AO55</f>
        <v>0</v>
      </c>
      <c r="BI55" s="28">
        <f>F55*AP55</f>
        <v>0</v>
      </c>
      <c r="BJ55" s="28">
        <f>F55*G55</f>
        <v>0</v>
      </c>
      <c r="BK55" s="28" t="s">
        <v>464</v>
      </c>
      <c r="BL55" s="44">
        <v>771</v>
      </c>
    </row>
    <row r="56" spans="1:64" ht="12.75">
      <c r="A56" s="57" t="s">
        <v>52</v>
      </c>
      <c r="B56" s="57"/>
      <c r="C56" s="57" t="s">
        <v>155</v>
      </c>
      <c r="D56" s="57" t="s">
        <v>296</v>
      </c>
      <c r="E56" s="57" t="s">
        <v>402</v>
      </c>
      <c r="F56" s="58">
        <v>0.068</v>
      </c>
      <c r="G56" s="104"/>
      <c r="H56" s="58">
        <f>F56*AO56</f>
        <v>0</v>
      </c>
      <c r="I56" s="58">
        <f>F56*AP56</f>
        <v>0</v>
      </c>
      <c r="J56" s="58">
        <f>F56*G56</f>
        <v>0</v>
      </c>
      <c r="K56" s="58">
        <v>0</v>
      </c>
      <c r="L56" s="58">
        <f>F56*K56</f>
        <v>0</v>
      </c>
      <c r="M56" s="55" t="s">
        <v>419</v>
      </c>
      <c r="N56" s="52"/>
      <c r="Z56" s="44">
        <f>IF(AQ56="5",BJ56,0)</f>
        <v>0</v>
      </c>
      <c r="AB56" s="44">
        <f>IF(AQ56="1",BH56,0)</f>
        <v>0</v>
      </c>
      <c r="AC56" s="44">
        <f>IF(AQ56="1",BI56,0)</f>
        <v>0</v>
      </c>
      <c r="AD56" s="44">
        <f>IF(AQ56="7",BH56,0)</f>
        <v>0</v>
      </c>
      <c r="AE56" s="44">
        <f>IF(AQ56="7",BI56,0)</f>
        <v>0</v>
      </c>
      <c r="AF56" s="44">
        <f>IF(AQ56="2",BH56,0)</f>
        <v>0</v>
      </c>
      <c r="AG56" s="44">
        <f>IF(AQ56="2",BI56,0)</f>
        <v>0</v>
      </c>
      <c r="AH56" s="44">
        <f>IF(AQ56="0",BJ56,0)</f>
        <v>0</v>
      </c>
      <c r="AI56" s="36"/>
      <c r="AJ56" s="26">
        <f>IF(AN56=0,J56,0)</f>
        <v>0</v>
      </c>
      <c r="AK56" s="26">
        <f>IF(AN56=15,J56,0)</f>
        <v>0</v>
      </c>
      <c r="AL56" s="26">
        <f>IF(AN56=21,J56,0)</f>
        <v>0</v>
      </c>
      <c r="AN56" s="44">
        <v>15</v>
      </c>
      <c r="AO56" s="44">
        <f>G56*0</f>
        <v>0</v>
      </c>
      <c r="AP56" s="44">
        <f>G56*(1-0)</f>
        <v>0</v>
      </c>
      <c r="AQ56" s="45" t="s">
        <v>20</v>
      </c>
      <c r="AV56" s="44">
        <f>AW56+AX56</f>
        <v>0</v>
      </c>
      <c r="AW56" s="44">
        <f>F56*AO56</f>
        <v>0</v>
      </c>
      <c r="AX56" s="44">
        <f>F56*AP56</f>
        <v>0</v>
      </c>
      <c r="AY56" s="47" t="s">
        <v>436</v>
      </c>
      <c r="AZ56" s="47" t="s">
        <v>454</v>
      </c>
      <c r="BA56" s="36" t="s">
        <v>458</v>
      </c>
      <c r="BC56" s="44">
        <f>AW56+AX56</f>
        <v>0</v>
      </c>
      <c r="BD56" s="44">
        <f>G56/(100-BE56)*100</f>
        <v>0</v>
      </c>
      <c r="BE56" s="44">
        <v>0</v>
      </c>
      <c r="BF56" s="44">
        <f>L56</f>
        <v>0</v>
      </c>
      <c r="BH56" s="26">
        <f>F56*AO56</f>
        <v>0</v>
      </c>
      <c r="BI56" s="26">
        <f>F56*AP56</f>
        <v>0</v>
      </c>
      <c r="BJ56" s="26">
        <f>F56*G56</f>
        <v>0</v>
      </c>
      <c r="BK56" s="26" t="s">
        <v>463</v>
      </c>
      <c r="BL56" s="44">
        <v>771</v>
      </c>
    </row>
    <row r="57" spans="1:47" ht="12.75">
      <c r="A57" s="113"/>
      <c r="B57" s="114"/>
      <c r="C57" s="114" t="s">
        <v>156</v>
      </c>
      <c r="D57" s="114" t="s">
        <v>297</v>
      </c>
      <c r="E57" s="113" t="s">
        <v>15</v>
      </c>
      <c r="F57" s="113" t="s">
        <v>15</v>
      </c>
      <c r="G57" s="113" t="s">
        <v>15</v>
      </c>
      <c r="H57" s="115">
        <f>SUM(H58:H67)</f>
        <v>0</v>
      </c>
      <c r="I57" s="115">
        <f>SUM(I58:I67)</f>
        <v>0</v>
      </c>
      <c r="J57" s="115">
        <f>SUM(J58:J67)</f>
        <v>0</v>
      </c>
      <c r="K57" s="116"/>
      <c r="L57" s="115">
        <f>SUM(L58:L67)</f>
        <v>0.06759</v>
      </c>
      <c r="M57" s="117"/>
      <c r="N57" s="52"/>
      <c r="AI57" s="36"/>
      <c r="AS57" s="50">
        <f>SUM(AJ58:AJ67)</f>
        <v>0</v>
      </c>
      <c r="AT57" s="50">
        <f>SUM(AK58:AK67)</f>
        <v>0</v>
      </c>
      <c r="AU57" s="50">
        <f>SUM(AL58:AL67)</f>
        <v>0</v>
      </c>
    </row>
    <row r="58" spans="1:64" ht="12.75">
      <c r="A58" s="57" t="s">
        <v>53</v>
      </c>
      <c r="B58" s="57"/>
      <c r="C58" s="57" t="s">
        <v>157</v>
      </c>
      <c r="D58" s="57" t="s">
        <v>298</v>
      </c>
      <c r="E58" s="57" t="s">
        <v>400</v>
      </c>
      <c r="F58" s="58">
        <v>4</v>
      </c>
      <c r="G58" s="104"/>
      <c r="H58" s="58">
        <f aca="true" t="shared" si="26" ref="H58:H67">F58*AO58</f>
        <v>0</v>
      </c>
      <c r="I58" s="58">
        <f aca="true" t="shared" si="27" ref="I58:I67">F58*AP58</f>
        <v>0</v>
      </c>
      <c r="J58" s="58">
        <f aca="true" t="shared" si="28" ref="J58:J67">F58*G58</f>
        <v>0</v>
      </c>
      <c r="K58" s="58">
        <v>0.0018</v>
      </c>
      <c r="L58" s="58">
        <f aca="true" t="shared" si="29" ref="L58:L67">F58*K58</f>
        <v>0.0072</v>
      </c>
      <c r="M58" s="55" t="s">
        <v>419</v>
      </c>
      <c r="N58" s="52"/>
      <c r="Z58" s="44">
        <f aca="true" t="shared" si="30" ref="Z58:Z67">IF(AQ58="5",BJ58,0)</f>
        <v>0</v>
      </c>
      <c r="AB58" s="44">
        <f aca="true" t="shared" si="31" ref="AB58:AB67">IF(AQ58="1",BH58,0)</f>
        <v>0</v>
      </c>
      <c r="AC58" s="44">
        <f aca="true" t="shared" si="32" ref="AC58:AC67">IF(AQ58="1",BI58,0)</f>
        <v>0</v>
      </c>
      <c r="AD58" s="44">
        <f aca="true" t="shared" si="33" ref="AD58:AD67">IF(AQ58="7",BH58,0)</f>
        <v>0</v>
      </c>
      <c r="AE58" s="44">
        <f aca="true" t="shared" si="34" ref="AE58:AE67">IF(AQ58="7",BI58,0)</f>
        <v>0</v>
      </c>
      <c r="AF58" s="44">
        <f aca="true" t="shared" si="35" ref="AF58:AF67">IF(AQ58="2",BH58,0)</f>
        <v>0</v>
      </c>
      <c r="AG58" s="44">
        <f aca="true" t="shared" si="36" ref="AG58:AG67">IF(AQ58="2",BI58,0)</f>
        <v>0</v>
      </c>
      <c r="AH58" s="44">
        <f aca="true" t="shared" si="37" ref="AH58:AH67">IF(AQ58="0",BJ58,0)</f>
        <v>0</v>
      </c>
      <c r="AI58" s="36"/>
      <c r="AJ58" s="26">
        <f aca="true" t="shared" si="38" ref="AJ58:AJ67">IF(AN58=0,J58,0)</f>
        <v>0</v>
      </c>
      <c r="AK58" s="26">
        <f aca="true" t="shared" si="39" ref="AK58:AK67">IF(AN58=15,J58,0)</f>
        <v>0</v>
      </c>
      <c r="AL58" s="26">
        <f aca="true" t="shared" si="40" ref="AL58:AL67">IF(AN58=21,J58,0)</f>
        <v>0</v>
      </c>
      <c r="AN58" s="44">
        <v>15</v>
      </c>
      <c r="AO58" s="44">
        <f>G58*0</f>
        <v>0</v>
      </c>
      <c r="AP58" s="44">
        <f>G58*(1-0)</f>
        <v>0</v>
      </c>
      <c r="AQ58" s="45" t="s">
        <v>22</v>
      </c>
      <c r="AV58" s="44">
        <f aca="true" t="shared" si="41" ref="AV58:AV67">AW58+AX58</f>
        <v>0</v>
      </c>
      <c r="AW58" s="44">
        <f aca="true" t="shared" si="42" ref="AW58:AW67">F58*AO58</f>
        <v>0</v>
      </c>
      <c r="AX58" s="44">
        <f aca="true" t="shared" si="43" ref="AX58:AX67">F58*AP58</f>
        <v>0</v>
      </c>
      <c r="AY58" s="47" t="s">
        <v>437</v>
      </c>
      <c r="AZ58" s="47" t="s">
        <v>455</v>
      </c>
      <c r="BA58" s="36" t="s">
        <v>458</v>
      </c>
      <c r="BC58" s="44">
        <f aca="true" t="shared" si="44" ref="BC58:BC67">AW58+AX58</f>
        <v>0</v>
      </c>
      <c r="BD58" s="44">
        <f aca="true" t="shared" si="45" ref="BD58:BD67">G58/(100-BE58)*100</f>
        <v>0</v>
      </c>
      <c r="BE58" s="44">
        <v>0</v>
      </c>
      <c r="BF58" s="44">
        <f aca="true" t="shared" si="46" ref="BF58:BF67">L58</f>
        <v>0.0072</v>
      </c>
      <c r="BH58" s="26">
        <f aca="true" t="shared" si="47" ref="BH58:BH67">F58*AO58</f>
        <v>0</v>
      </c>
      <c r="BI58" s="26">
        <f aca="true" t="shared" si="48" ref="BI58:BI67">F58*AP58</f>
        <v>0</v>
      </c>
      <c r="BJ58" s="26">
        <f aca="true" t="shared" si="49" ref="BJ58:BJ67">F58*G58</f>
        <v>0</v>
      </c>
      <c r="BK58" s="26" t="s">
        <v>463</v>
      </c>
      <c r="BL58" s="44">
        <v>766</v>
      </c>
    </row>
    <row r="59" spans="1:64" ht="12.75">
      <c r="A59" s="57" t="s">
        <v>54</v>
      </c>
      <c r="B59" s="57"/>
      <c r="C59" s="57" t="s">
        <v>158</v>
      </c>
      <c r="D59" s="57" t="s">
        <v>299</v>
      </c>
      <c r="E59" s="57" t="s">
        <v>400</v>
      </c>
      <c r="F59" s="58">
        <v>4</v>
      </c>
      <c r="G59" s="104"/>
      <c r="H59" s="58">
        <f t="shared" si="26"/>
        <v>0</v>
      </c>
      <c r="I59" s="58">
        <f t="shared" si="27"/>
        <v>0</v>
      </c>
      <c r="J59" s="58">
        <f t="shared" si="28"/>
        <v>0</v>
      </c>
      <c r="K59" s="58">
        <v>0</v>
      </c>
      <c r="L59" s="58">
        <f t="shared" si="29"/>
        <v>0</v>
      </c>
      <c r="M59" s="55" t="s">
        <v>419</v>
      </c>
      <c r="N59" s="52"/>
      <c r="Z59" s="44">
        <f t="shared" si="30"/>
        <v>0</v>
      </c>
      <c r="AB59" s="44">
        <f t="shared" si="31"/>
        <v>0</v>
      </c>
      <c r="AC59" s="44">
        <f t="shared" si="32"/>
        <v>0</v>
      </c>
      <c r="AD59" s="44">
        <f t="shared" si="33"/>
        <v>0</v>
      </c>
      <c r="AE59" s="44">
        <f t="shared" si="34"/>
        <v>0</v>
      </c>
      <c r="AF59" s="44">
        <f t="shared" si="35"/>
        <v>0</v>
      </c>
      <c r="AG59" s="44">
        <f t="shared" si="36"/>
        <v>0</v>
      </c>
      <c r="AH59" s="44">
        <f t="shared" si="37"/>
        <v>0</v>
      </c>
      <c r="AI59" s="36"/>
      <c r="AJ59" s="26">
        <f t="shared" si="38"/>
        <v>0</v>
      </c>
      <c r="AK59" s="26">
        <f t="shared" si="39"/>
        <v>0</v>
      </c>
      <c r="AL59" s="26">
        <f t="shared" si="40"/>
        <v>0</v>
      </c>
      <c r="AN59" s="44">
        <v>15</v>
      </c>
      <c r="AO59" s="44">
        <f>G59*0</f>
        <v>0</v>
      </c>
      <c r="AP59" s="44">
        <f>G59*(1-0)</f>
        <v>0</v>
      </c>
      <c r="AQ59" s="45" t="s">
        <v>22</v>
      </c>
      <c r="AV59" s="44">
        <f t="shared" si="41"/>
        <v>0</v>
      </c>
      <c r="AW59" s="44">
        <f t="shared" si="42"/>
        <v>0</v>
      </c>
      <c r="AX59" s="44">
        <f t="shared" si="43"/>
        <v>0</v>
      </c>
      <c r="AY59" s="47" t="s">
        <v>437</v>
      </c>
      <c r="AZ59" s="47" t="s">
        <v>455</v>
      </c>
      <c r="BA59" s="36" t="s">
        <v>458</v>
      </c>
      <c r="BC59" s="44">
        <f t="shared" si="44"/>
        <v>0</v>
      </c>
      <c r="BD59" s="44">
        <f t="shared" si="45"/>
        <v>0</v>
      </c>
      <c r="BE59" s="44">
        <v>0</v>
      </c>
      <c r="BF59" s="44">
        <f t="shared" si="46"/>
        <v>0</v>
      </c>
      <c r="BH59" s="26">
        <f t="shared" si="47"/>
        <v>0</v>
      </c>
      <c r="BI59" s="26">
        <f t="shared" si="48"/>
        <v>0</v>
      </c>
      <c r="BJ59" s="26">
        <f t="shared" si="49"/>
        <v>0</v>
      </c>
      <c r="BK59" s="26" t="s">
        <v>463</v>
      </c>
      <c r="BL59" s="44">
        <v>766</v>
      </c>
    </row>
    <row r="60" spans="1:64" ht="12.75">
      <c r="A60" s="57" t="s">
        <v>55</v>
      </c>
      <c r="B60" s="57"/>
      <c r="C60" s="57" t="s">
        <v>159</v>
      </c>
      <c r="D60" s="57" t="s">
        <v>300</v>
      </c>
      <c r="E60" s="57" t="s">
        <v>400</v>
      </c>
      <c r="F60" s="58">
        <v>4</v>
      </c>
      <c r="G60" s="104"/>
      <c r="H60" s="58">
        <f t="shared" si="26"/>
        <v>0</v>
      </c>
      <c r="I60" s="58">
        <f t="shared" si="27"/>
        <v>0</v>
      </c>
      <c r="J60" s="58">
        <f t="shared" si="28"/>
        <v>0</v>
      </c>
      <c r="K60" s="58">
        <v>1E-05</v>
      </c>
      <c r="L60" s="58">
        <f t="shared" si="29"/>
        <v>4E-05</v>
      </c>
      <c r="M60" s="55" t="s">
        <v>419</v>
      </c>
      <c r="N60" s="52"/>
      <c r="Z60" s="44">
        <f t="shared" si="30"/>
        <v>0</v>
      </c>
      <c r="AB60" s="44">
        <f t="shared" si="31"/>
        <v>0</v>
      </c>
      <c r="AC60" s="44">
        <f t="shared" si="32"/>
        <v>0</v>
      </c>
      <c r="AD60" s="44">
        <f t="shared" si="33"/>
        <v>0</v>
      </c>
      <c r="AE60" s="44">
        <f t="shared" si="34"/>
        <v>0</v>
      </c>
      <c r="AF60" s="44">
        <f t="shared" si="35"/>
        <v>0</v>
      </c>
      <c r="AG60" s="44">
        <f t="shared" si="36"/>
        <v>0</v>
      </c>
      <c r="AH60" s="44">
        <f t="shared" si="37"/>
        <v>0</v>
      </c>
      <c r="AI60" s="36"/>
      <c r="AJ60" s="26">
        <f t="shared" si="38"/>
        <v>0</v>
      </c>
      <c r="AK60" s="26">
        <f t="shared" si="39"/>
        <v>0</v>
      </c>
      <c r="AL60" s="26">
        <f t="shared" si="40"/>
        <v>0</v>
      </c>
      <c r="AN60" s="44">
        <v>15</v>
      </c>
      <c r="AO60" s="44">
        <f>G60*0.0332217573221757</f>
        <v>0</v>
      </c>
      <c r="AP60" s="44">
        <f>G60*(1-0.0332217573221757)</f>
        <v>0</v>
      </c>
      <c r="AQ60" s="45" t="s">
        <v>22</v>
      </c>
      <c r="AV60" s="44">
        <f t="shared" si="41"/>
        <v>0</v>
      </c>
      <c r="AW60" s="44">
        <f t="shared" si="42"/>
        <v>0</v>
      </c>
      <c r="AX60" s="44">
        <f t="shared" si="43"/>
        <v>0</v>
      </c>
      <c r="AY60" s="47" t="s">
        <v>437</v>
      </c>
      <c r="AZ60" s="47" t="s">
        <v>455</v>
      </c>
      <c r="BA60" s="36" t="s">
        <v>458</v>
      </c>
      <c r="BC60" s="44">
        <f t="shared" si="44"/>
        <v>0</v>
      </c>
      <c r="BD60" s="44">
        <f t="shared" si="45"/>
        <v>0</v>
      </c>
      <c r="BE60" s="44">
        <v>0</v>
      </c>
      <c r="BF60" s="44">
        <f t="shared" si="46"/>
        <v>4E-05</v>
      </c>
      <c r="BH60" s="26">
        <f t="shared" si="47"/>
        <v>0</v>
      </c>
      <c r="BI60" s="26">
        <f t="shared" si="48"/>
        <v>0</v>
      </c>
      <c r="BJ60" s="26">
        <f t="shared" si="49"/>
        <v>0</v>
      </c>
      <c r="BK60" s="26" t="s">
        <v>463</v>
      </c>
      <c r="BL60" s="44">
        <v>766</v>
      </c>
    </row>
    <row r="61" spans="1:64" ht="12.75">
      <c r="A61" s="57" t="s">
        <v>56</v>
      </c>
      <c r="B61" s="57"/>
      <c r="C61" s="57" t="s">
        <v>160</v>
      </c>
      <c r="D61" s="57" t="s">
        <v>301</v>
      </c>
      <c r="E61" s="57" t="s">
        <v>400</v>
      </c>
      <c r="F61" s="58">
        <v>3</v>
      </c>
      <c r="G61" s="104"/>
      <c r="H61" s="58">
        <f t="shared" si="26"/>
        <v>0</v>
      </c>
      <c r="I61" s="58">
        <f t="shared" si="27"/>
        <v>0</v>
      </c>
      <c r="J61" s="58">
        <f t="shared" si="28"/>
        <v>0</v>
      </c>
      <c r="K61" s="58">
        <v>0</v>
      </c>
      <c r="L61" s="58">
        <f t="shared" si="29"/>
        <v>0</v>
      </c>
      <c r="M61" s="55" t="s">
        <v>419</v>
      </c>
      <c r="N61" s="52"/>
      <c r="Z61" s="44">
        <f t="shared" si="30"/>
        <v>0</v>
      </c>
      <c r="AB61" s="44">
        <f t="shared" si="31"/>
        <v>0</v>
      </c>
      <c r="AC61" s="44">
        <f t="shared" si="32"/>
        <v>0</v>
      </c>
      <c r="AD61" s="44">
        <f t="shared" si="33"/>
        <v>0</v>
      </c>
      <c r="AE61" s="44">
        <f t="shared" si="34"/>
        <v>0</v>
      </c>
      <c r="AF61" s="44">
        <f t="shared" si="35"/>
        <v>0</v>
      </c>
      <c r="AG61" s="44">
        <f t="shared" si="36"/>
        <v>0</v>
      </c>
      <c r="AH61" s="44">
        <f t="shared" si="37"/>
        <v>0</v>
      </c>
      <c r="AI61" s="36"/>
      <c r="AJ61" s="26">
        <f t="shared" si="38"/>
        <v>0</v>
      </c>
      <c r="AK61" s="26">
        <f t="shared" si="39"/>
        <v>0</v>
      </c>
      <c r="AL61" s="26">
        <f t="shared" si="40"/>
        <v>0</v>
      </c>
      <c r="AN61" s="44">
        <v>15</v>
      </c>
      <c r="AO61" s="44">
        <f>G61*0</f>
        <v>0</v>
      </c>
      <c r="AP61" s="44">
        <f>G61*(1-0)</f>
        <v>0</v>
      </c>
      <c r="AQ61" s="45" t="s">
        <v>22</v>
      </c>
      <c r="AV61" s="44">
        <f t="shared" si="41"/>
        <v>0</v>
      </c>
      <c r="AW61" s="44">
        <f t="shared" si="42"/>
        <v>0</v>
      </c>
      <c r="AX61" s="44">
        <f t="shared" si="43"/>
        <v>0</v>
      </c>
      <c r="AY61" s="47" t="s">
        <v>437</v>
      </c>
      <c r="AZ61" s="47" t="s">
        <v>455</v>
      </c>
      <c r="BA61" s="36" t="s">
        <v>458</v>
      </c>
      <c r="BC61" s="44">
        <f t="shared" si="44"/>
        <v>0</v>
      </c>
      <c r="BD61" s="44">
        <f t="shared" si="45"/>
        <v>0</v>
      </c>
      <c r="BE61" s="44">
        <v>0</v>
      </c>
      <c r="BF61" s="44">
        <f t="shared" si="46"/>
        <v>0</v>
      </c>
      <c r="BH61" s="26">
        <f t="shared" si="47"/>
        <v>0</v>
      </c>
      <c r="BI61" s="26">
        <f t="shared" si="48"/>
        <v>0</v>
      </c>
      <c r="BJ61" s="26">
        <f t="shared" si="49"/>
        <v>0</v>
      </c>
      <c r="BK61" s="26" t="s">
        <v>463</v>
      </c>
      <c r="BL61" s="44">
        <v>766</v>
      </c>
    </row>
    <row r="62" spans="1:64" ht="12.75">
      <c r="A62" s="70" t="s">
        <v>57</v>
      </c>
      <c r="B62" s="70"/>
      <c r="C62" s="70" t="s">
        <v>161</v>
      </c>
      <c r="D62" s="70" t="s">
        <v>302</v>
      </c>
      <c r="E62" s="70" t="s">
        <v>400</v>
      </c>
      <c r="F62" s="71">
        <v>1</v>
      </c>
      <c r="G62" s="108"/>
      <c r="H62" s="71">
        <f t="shared" si="26"/>
        <v>0</v>
      </c>
      <c r="I62" s="71">
        <f t="shared" si="27"/>
        <v>0</v>
      </c>
      <c r="J62" s="71">
        <f t="shared" si="28"/>
        <v>0</v>
      </c>
      <c r="K62" s="71">
        <v>0.0138</v>
      </c>
      <c r="L62" s="71">
        <f t="shared" si="29"/>
        <v>0.0138</v>
      </c>
      <c r="M62" s="69" t="s">
        <v>419</v>
      </c>
      <c r="N62" s="52"/>
      <c r="Z62" s="44">
        <f t="shared" si="30"/>
        <v>0</v>
      </c>
      <c r="AB62" s="44">
        <f t="shared" si="31"/>
        <v>0</v>
      </c>
      <c r="AC62" s="44">
        <f t="shared" si="32"/>
        <v>0</v>
      </c>
      <c r="AD62" s="44">
        <f t="shared" si="33"/>
        <v>0</v>
      </c>
      <c r="AE62" s="44">
        <f t="shared" si="34"/>
        <v>0</v>
      </c>
      <c r="AF62" s="44">
        <f t="shared" si="35"/>
        <v>0</v>
      </c>
      <c r="AG62" s="44">
        <f t="shared" si="36"/>
        <v>0</v>
      </c>
      <c r="AH62" s="44">
        <f t="shared" si="37"/>
        <v>0</v>
      </c>
      <c r="AI62" s="36"/>
      <c r="AJ62" s="28">
        <f t="shared" si="38"/>
        <v>0</v>
      </c>
      <c r="AK62" s="28">
        <f t="shared" si="39"/>
        <v>0</v>
      </c>
      <c r="AL62" s="28">
        <f t="shared" si="40"/>
        <v>0</v>
      </c>
      <c r="AN62" s="44">
        <v>15</v>
      </c>
      <c r="AO62" s="44">
        <f>G62*1</f>
        <v>0</v>
      </c>
      <c r="AP62" s="44">
        <f>G62*(1-1)</f>
        <v>0</v>
      </c>
      <c r="AQ62" s="46" t="s">
        <v>22</v>
      </c>
      <c r="AV62" s="44">
        <f t="shared" si="41"/>
        <v>0</v>
      </c>
      <c r="AW62" s="44">
        <f t="shared" si="42"/>
        <v>0</v>
      </c>
      <c r="AX62" s="44">
        <f t="shared" si="43"/>
        <v>0</v>
      </c>
      <c r="AY62" s="47" t="s">
        <v>437</v>
      </c>
      <c r="AZ62" s="47" t="s">
        <v>455</v>
      </c>
      <c r="BA62" s="36" t="s">
        <v>458</v>
      </c>
      <c r="BC62" s="44">
        <f t="shared" si="44"/>
        <v>0</v>
      </c>
      <c r="BD62" s="44">
        <f t="shared" si="45"/>
        <v>0</v>
      </c>
      <c r="BE62" s="44">
        <v>0</v>
      </c>
      <c r="BF62" s="44">
        <f t="shared" si="46"/>
        <v>0.0138</v>
      </c>
      <c r="BH62" s="28">
        <f t="shared" si="47"/>
        <v>0</v>
      </c>
      <c r="BI62" s="28">
        <f t="shared" si="48"/>
        <v>0</v>
      </c>
      <c r="BJ62" s="28">
        <f t="shared" si="49"/>
        <v>0</v>
      </c>
      <c r="BK62" s="28" t="s">
        <v>464</v>
      </c>
      <c r="BL62" s="44">
        <v>766</v>
      </c>
    </row>
    <row r="63" spans="1:64" ht="12.75">
      <c r="A63" s="70" t="s">
        <v>58</v>
      </c>
      <c r="B63" s="70"/>
      <c r="C63" s="70" t="s">
        <v>162</v>
      </c>
      <c r="D63" s="70" t="s">
        <v>303</v>
      </c>
      <c r="E63" s="70" t="s">
        <v>400</v>
      </c>
      <c r="F63" s="71">
        <v>2</v>
      </c>
      <c r="G63" s="108"/>
      <c r="H63" s="71">
        <f t="shared" si="26"/>
        <v>0</v>
      </c>
      <c r="I63" s="71">
        <f t="shared" si="27"/>
        <v>0</v>
      </c>
      <c r="J63" s="71">
        <f t="shared" si="28"/>
        <v>0</v>
      </c>
      <c r="K63" s="71">
        <v>0.0205</v>
      </c>
      <c r="L63" s="71">
        <f t="shared" si="29"/>
        <v>0.041</v>
      </c>
      <c r="M63" s="69" t="s">
        <v>419</v>
      </c>
      <c r="N63" s="52"/>
      <c r="Z63" s="44">
        <f t="shared" si="30"/>
        <v>0</v>
      </c>
      <c r="AB63" s="44">
        <f t="shared" si="31"/>
        <v>0</v>
      </c>
      <c r="AC63" s="44">
        <f t="shared" si="32"/>
        <v>0</v>
      </c>
      <c r="AD63" s="44">
        <f t="shared" si="33"/>
        <v>0</v>
      </c>
      <c r="AE63" s="44">
        <f t="shared" si="34"/>
        <v>0</v>
      </c>
      <c r="AF63" s="44">
        <f t="shared" si="35"/>
        <v>0</v>
      </c>
      <c r="AG63" s="44">
        <f t="shared" si="36"/>
        <v>0</v>
      </c>
      <c r="AH63" s="44">
        <f t="shared" si="37"/>
        <v>0</v>
      </c>
      <c r="AI63" s="36"/>
      <c r="AJ63" s="28">
        <f t="shared" si="38"/>
        <v>0</v>
      </c>
      <c r="AK63" s="28">
        <f t="shared" si="39"/>
        <v>0</v>
      </c>
      <c r="AL63" s="28">
        <f t="shared" si="40"/>
        <v>0</v>
      </c>
      <c r="AN63" s="44">
        <v>15</v>
      </c>
      <c r="AO63" s="44">
        <f>G63*1</f>
        <v>0</v>
      </c>
      <c r="AP63" s="44">
        <f>G63*(1-1)</f>
        <v>0</v>
      </c>
      <c r="AQ63" s="46" t="s">
        <v>22</v>
      </c>
      <c r="AV63" s="44">
        <f t="shared" si="41"/>
        <v>0</v>
      </c>
      <c r="AW63" s="44">
        <f t="shared" si="42"/>
        <v>0</v>
      </c>
      <c r="AX63" s="44">
        <f t="shared" si="43"/>
        <v>0</v>
      </c>
      <c r="AY63" s="47" t="s">
        <v>437</v>
      </c>
      <c r="AZ63" s="47" t="s">
        <v>455</v>
      </c>
      <c r="BA63" s="36" t="s">
        <v>458</v>
      </c>
      <c r="BC63" s="44">
        <f t="shared" si="44"/>
        <v>0</v>
      </c>
      <c r="BD63" s="44">
        <f t="shared" si="45"/>
        <v>0</v>
      </c>
      <c r="BE63" s="44">
        <v>0</v>
      </c>
      <c r="BF63" s="44">
        <f t="shared" si="46"/>
        <v>0.041</v>
      </c>
      <c r="BH63" s="28">
        <f t="shared" si="47"/>
        <v>0</v>
      </c>
      <c r="BI63" s="28">
        <f t="shared" si="48"/>
        <v>0</v>
      </c>
      <c r="BJ63" s="28">
        <f t="shared" si="49"/>
        <v>0</v>
      </c>
      <c r="BK63" s="28" t="s">
        <v>464</v>
      </c>
      <c r="BL63" s="44">
        <v>766</v>
      </c>
    </row>
    <row r="64" spans="1:64" ht="12.75">
      <c r="A64" s="70" t="s">
        <v>59</v>
      </c>
      <c r="B64" s="70"/>
      <c r="C64" s="70" t="s">
        <v>163</v>
      </c>
      <c r="D64" s="70" t="s">
        <v>304</v>
      </c>
      <c r="E64" s="70" t="s">
        <v>400</v>
      </c>
      <c r="F64" s="71">
        <v>1</v>
      </c>
      <c r="G64" s="108"/>
      <c r="H64" s="71">
        <f t="shared" si="26"/>
        <v>0</v>
      </c>
      <c r="I64" s="71">
        <f t="shared" si="27"/>
        <v>0</v>
      </c>
      <c r="J64" s="71">
        <f t="shared" si="28"/>
        <v>0</v>
      </c>
      <c r="K64" s="71">
        <v>0.0009</v>
      </c>
      <c r="L64" s="71">
        <f t="shared" si="29"/>
        <v>0.0009</v>
      </c>
      <c r="M64" s="69" t="s">
        <v>419</v>
      </c>
      <c r="N64" s="52"/>
      <c r="Z64" s="44">
        <f t="shared" si="30"/>
        <v>0</v>
      </c>
      <c r="AB64" s="44">
        <f t="shared" si="31"/>
        <v>0</v>
      </c>
      <c r="AC64" s="44">
        <f t="shared" si="32"/>
        <v>0</v>
      </c>
      <c r="AD64" s="44">
        <f t="shared" si="33"/>
        <v>0</v>
      </c>
      <c r="AE64" s="44">
        <f t="shared" si="34"/>
        <v>0</v>
      </c>
      <c r="AF64" s="44">
        <f t="shared" si="35"/>
        <v>0</v>
      </c>
      <c r="AG64" s="44">
        <f t="shared" si="36"/>
        <v>0</v>
      </c>
      <c r="AH64" s="44">
        <f t="shared" si="37"/>
        <v>0</v>
      </c>
      <c r="AI64" s="36"/>
      <c r="AJ64" s="28">
        <f t="shared" si="38"/>
        <v>0</v>
      </c>
      <c r="AK64" s="28">
        <f t="shared" si="39"/>
        <v>0</v>
      </c>
      <c r="AL64" s="28">
        <f t="shared" si="40"/>
        <v>0</v>
      </c>
      <c r="AN64" s="44">
        <v>15</v>
      </c>
      <c r="AO64" s="44">
        <f>G64*1</f>
        <v>0</v>
      </c>
      <c r="AP64" s="44">
        <f>G64*(1-1)</f>
        <v>0</v>
      </c>
      <c r="AQ64" s="46" t="s">
        <v>22</v>
      </c>
      <c r="AV64" s="44">
        <f t="shared" si="41"/>
        <v>0</v>
      </c>
      <c r="AW64" s="44">
        <f t="shared" si="42"/>
        <v>0</v>
      </c>
      <c r="AX64" s="44">
        <f t="shared" si="43"/>
        <v>0</v>
      </c>
      <c r="AY64" s="47" t="s">
        <v>437</v>
      </c>
      <c r="AZ64" s="47" t="s">
        <v>455</v>
      </c>
      <c r="BA64" s="36" t="s">
        <v>458</v>
      </c>
      <c r="BC64" s="44">
        <f t="shared" si="44"/>
        <v>0</v>
      </c>
      <c r="BD64" s="44">
        <f t="shared" si="45"/>
        <v>0</v>
      </c>
      <c r="BE64" s="44">
        <v>0</v>
      </c>
      <c r="BF64" s="44">
        <f t="shared" si="46"/>
        <v>0.0009</v>
      </c>
      <c r="BH64" s="28">
        <f t="shared" si="47"/>
        <v>0</v>
      </c>
      <c r="BI64" s="28">
        <f t="shared" si="48"/>
        <v>0</v>
      </c>
      <c r="BJ64" s="28">
        <f t="shared" si="49"/>
        <v>0</v>
      </c>
      <c r="BK64" s="28" t="s">
        <v>464</v>
      </c>
      <c r="BL64" s="44">
        <v>766</v>
      </c>
    </row>
    <row r="65" spans="1:64" ht="12.75">
      <c r="A65" s="70" t="s">
        <v>60</v>
      </c>
      <c r="B65" s="70"/>
      <c r="C65" s="70" t="s">
        <v>164</v>
      </c>
      <c r="D65" s="70" t="s">
        <v>305</v>
      </c>
      <c r="E65" s="70" t="s">
        <v>400</v>
      </c>
      <c r="F65" s="71">
        <v>2</v>
      </c>
      <c r="G65" s="108"/>
      <c r="H65" s="71">
        <f t="shared" si="26"/>
        <v>0</v>
      </c>
      <c r="I65" s="71">
        <f t="shared" si="27"/>
        <v>0</v>
      </c>
      <c r="J65" s="71">
        <f t="shared" si="28"/>
        <v>0</v>
      </c>
      <c r="K65" s="71">
        <v>0.0012</v>
      </c>
      <c r="L65" s="71">
        <f t="shared" si="29"/>
        <v>0.0024</v>
      </c>
      <c r="M65" s="69" t="s">
        <v>419</v>
      </c>
      <c r="N65" s="52"/>
      <c r="Z65" s="44">
        <f t="shared" si="30"/>
        <v>0</v>
      </c>
      <c r="AB65" s="44">
        <f t="shared" si="31"/>
        <v>0</v>
      </c>
      <c r="AC65" s="44">
        <f t="shared" si="32"/>
        <v>0</v>
      </c>
      <c r="AD65" s="44">
        <f t="shared" si="33"/>
        <v>0</v>
      </c>
      <c r="AE65" s="44">
        <f t="shared" si="34"/>
        <v>0</v>
      </c>
      <c r="AF65" s="44">
        <f t="shared" si="35"/>
        <v>0</v>
      </c>
      <c r="AG65" s="44">
        <f t="shared" si="36"/>
        <v>0</v>
      </c>
      <c r="AH65" s="44">
        <f t="shared" si="37"/>
        <v>0</v>
      </c>
      <c r="AI65" s="36"/>
      <c r="AJ65" s="28">
        <f t="shared" si="38"/>
        <v>0</v>
      </c>
      <c r="AK65" s="28">
        <f t="shared" si="39"/>
        <v>0</v>
      </c>
      <c r="AL65" s="28">
        <f t="shared" si="40"/>
        <v>0</v>
      </c>
      <c r="AN65" s="44">
        <v>15</v>
      </c>
      <c r="AO65" s="44">
        <f>G65*1</f>
        <v>0</v>
      </c>
      <c r="AP65" s="44">
        <f>G65*(1-1)</f>
        <v>0</v>
      </c>
      <c r="AQ65" s="46" t="s">
        <v>22</v>
      </c>
      <c r="AV65" s="44">
        <f t="shared" si="41"/>
        <v>0</v>
      </c>
      <c r="AW65" s="44">
        <f t="shared" si="42"/>
        <v>0</v>
      </c>
      <c r="AX65" s="44">
        <f t="shared" si="43"/>
        <v>0</v>
      </c>
      <c r="AY65" s="47" t="s">
        <v>437</v>
      </c>
      <c r="AZ65" s="47" t="s">
        <v>455</v>
      </c>
      <c r="BA65" s="36" t="s">
        <v>458</v>
      </c>
      <c r="BC65" s="44">
        <f t="shared" si="44"/>
        <v>0</v>
      </c>
      <c r="BD65" s="44">
        <f t="shared" si="45"/>
        <v>0</v>
      </c>
      <c r="BE65" s="44">
        <v>0</v>
      </c>
      <c r="BF65" s="44">
        <f t="shared" si="46"/>
        <v>0.0024</v>
      </c>
      <c r="BH65" s="28">
        <f t="shared" si="47"/>
        <v>0</v>
      </c>
      <c r="BI65" s="28">
        <f t="shared" si="48"/>
        <v>0</v>
      </c>
      <c r="BJ65" s="28">
        <f t="shared" si="49"/>
        <v>0</v>
      </c>
      <c r="BK65" s="28" t="s">
        <v>464</v>
      </c>
      <c r="BL65" s="44">
        <v>766</v>
      </c>
    </row>
    <row r="66" spans="1:64" ht="12.75">
      <c r="A66" s="70" t="s">
        <v>61</v>
      </c>
      <c r="B66" s="70"/>
      <c r="C66" s="70" t="s">
        <v>165</v>
      </c>
      <c r="D66" s="70" t="s">
        <v>306</v>
      </c>
      <c r="E66" s="70" t="s">
        <v>400</v>
      </c>
      <c r="F66" s="71">
        <v>3</v>
      </c>
      <c r="G66" s="108"/>
      <c r="H66" s="71">
        <f t="shared" si="26"/>
        <v>0</v>
      </c>
      <c r="I66" s="71">
        <f t="shared" si="27"/>
        <v>0</v>
      </c>
      <c r="J66" s="71">
        <f t="shared" si="28"/>
        <v>0</v>
      </c>
      <c r="K66" s="71">
        <v>0.00075</v>
      </c>
      <c r="L66" s="71">
        <f t="shared" si="29"/>
        <v>0.0022500000000000003</v>
      </c>
      <c r="M66" s="69" t="s">
        <v>419</v>
      </c>
      <c r="N66" s="52"/>
      <c r="Z66" s="44">
        <f t="shared" si="30"/>
        <v>0</v>
      </c>
      <c r="AB66" s="44">
        <f t="shared" si="31"/>
        <v>0</v>
      </c>
      <c r="AC66" s="44">
        <f t="shared" si="32"/>
        <v>0</v>
      </c>
      <c r="AD66" s="44">
        <f t="shared" si="33"/>
        <v>0</v>
      </c>
      <c r="AE66" s="44">
        <f t="shared" si="34"/>
        <v>0</v>
      </c>
      <c r="AF66" s="44">
        <f t="shared" si="35"/>
        <v>0</v>
      </c>
      <c r="AG66" s="44">
        <f t="shared" si="36"/>
        <v>0</v>
      </c>
      <c r="AH66" s="44">
        <f t="shared" si="37"/>
        <v>0</v>
      </c>
      <c r="AI66" s="36"/>
      <c r="AJ66" s="28">
        <f t="shared" si="38"/>
        <v>0</v>
      </c>
      <c r="AK66" s="28">
        <f t="shared" si="39"/>
        <v>0</v>
      </c>
      <c r="AL66" s="28">
        <f t="shared" si="40"/>
        <v>0</v>
      </c>
      <c r="AN66" s="44">
        <v>15</v>
      </c>
      <c r="AO66" s="44">
        <f>G66*1</f>
        <v>0</v>
      </c>
      <c r="AP66" s="44">
        <f>G66*(1-1)</f>
        <v>0</v>
      </c>
      <c r="AQ66" s="46" t="s">
        <v>22</v>
      </c>
      <c r="AV66" s="44">
        <f t="shared" si="41"/>
        <v>0</v>
      </c>
      <c r="AW66" s="44">
        <f t="shared" si="42"/>
        <v>0</v>
      </c>
      <c r="AX66" s="44">
        <f t="shared" si="43"/>
        <v>0</v>
      </c>
      <c r="AY66" s="47" t="s">
        <v>437</v>
      </c>
      <c r="AZ66" s="47" t="s">
        <v>455</v>
      </c>
      <c r="BA66" s="36" t="s">
        <v>458</v>
      </c>
      <c r="BC66" s="44">
        <f t="shared" si="44"/>
        <v>0</v>
      </c>
      <c r="BD66" s="44">
        <f t="shared" si="45"/>
        <v>0</v>
      </c>
      <c r="BE66" s="44">
        <v>0</v>
      </c>
      <c r="BF66" s="44">
        <f t="shared" si="46"/>
        <v>0.0022500000000000003</v>
      </c>
      <c r="BH66" s="28">
        <f t="shared" si="47"/>
        <v>0</v>
      </c>
      <c r="BI66" s="28">
        <f t="shared" si="48"/>
        <v>0</v>
      </c>
      <c r="BJ66" s="28">
        <f t="shared" si="49"/>
        <v>0</v>
      </c>
      <c r="BK66" s="28" t="s">
        <v>464</v>
      </c>
      <c r="BL66" s="44">
        <v>766</v>
      </c>
    </row>
    <row r="67" spans="1:64" ht="12.75">
      <c r="A67" s="57" t="s">
        <v>62</v>
      </c>
      <c r="B67" s="57"/>
      <c r="C67" s="57" t="s">
        <v>166</v>
      </c>
      <c r="D67" s="57" t="s">
        <v>307</v>
      </c>
      <c r="E67" s="57" t="s">
        <v>402</v>
      </c>
      <c r="F67" s="58">
        <v>0.0676</v>
      </c>
      <c r="G67" s="104"/>
      <c r="H67" s="58">
        <f t="shared" si="26"/>
        <v>0</v>
      </c>
      <c r="I67" s="58">
        <f t="shared" si="27"/>
        <v>0</v>
      </c>
      <c r="J67" s="58">
        <f t="shared" si="28"/>
        <v>0</v>
      </c>
      <c r="K67" s="58">
        <v>0</v>
      </c>
      <c r="L67" s="58">
        <f t="shared" si="29"/>
        <v>0</v>
      </c>
      <c r="M67" s="55" t="s">
        <v>419</v>
      </c>
      <c r="N67" s="52"/>
      <c r="Z67" s="44">
        <f t="shared" si="30"/>
        <v>0</v>
      </c>
      <c r="AB67" s="44">
        <f t="shared" si="31"/>
        <v>0</v>
      </c>
      <c r="AC67" s="44">
        <f t="shared" si="32"/>
        <v>0</v>
      </c>
      <c r="AD67" s="44">
        <f t="shared" si="33"/>
        <v>0</v>
      </c>
      <c r="AE67" s="44">
        <f t="shared" si="34"/>
        <v>0</v>
      </c>
      <c r="AF67" s="44">
        <f t="shared" si="35"/>
        <v>0</v>
      </c>
      <c r="AG67" s="44">
        <f t="shared" si="36"/>
        <v>0</v>
      </c>
      <c r="AH67" s="44">
        <f t="shared" si="37"/>
        <v>0</v>
      </c>
      <c r="AI67" s="36"/>
      <c r="AJ67" s="26">
        <f t="shared" si="38"/>
        <v>0</v>
      </c>
      <c r="AK67" s="26">
        <f t="shared" si="39"/>
        <v>0</v>
      </c>
      <c r="AL67" s="26">
        <f t="shared" si="40"/>
        <v>0</v>
      </c>
      <c r="AN67" s="44">
        <v>15</v>
      </c>
      <c r="AO67" s="44">
        <f>G67*0</f>
        <v>0</v>
      </c>
      <c r="AP67" s="44">
        <f>G67*(1-0)</f>
        <v>0</v>
      </c>
      <c r="AQ67" s="45" t="s">
        <v>20</v>
      </c>
      <c r="AV67" s="44">
        <f t="shared" si="41"/>
        <v>0</v>
      </c>
      <c r="AW67" s="44">
        <f t="shared" si="42"/>
        <v>0</v>
      </c>
      <c r="AX67" s="44">
        <f t="shared" si="43"/>
        <v>0</v>
      </c>
      <c r="AY67" s="47" t="s">
        <v>437</v>
      </c>
      <c r="AZ67" s="47" t="s">
        <v>455</v>
      </c>
      <c r="BA67" s="36" t="s">
        <v>458</v>
      </c>
      <c r="BC67" s="44">
        <f t="shared" si="44"/>
        <v>0</v>
      </c>
      <c r="BD67" s="44">
        <f t="shared" si="45"/>
        <v>0</v>
      </c>
      <c r="BE67" s="44">
        <v>0</v>
      </c>
      <c r="BF67" s="44">
        <f t="shared" si="46"/>
        <v>0</v>
      </c>
      <c r="BH67" s="26">
        <f t="shared" si="47"/>
        <v>0</v>
      </c>
      <c r="BI67" s="26">
        <f t="shared" si="48"/>
        <v>0</v>
      </c>
      <c r="BJ67" s="26">
        <f t="shared" si="49"/>
        <v>0</v>
      </c>
      <c r="BK67" s="26" t="s">
        <v>463</v>
      </c>
      <c r="BL67" s="44">
        <v>766</v>
      </c>
    </row>
    <row r="68" spans="1:47" ht="12.75">
      <c r="A68" s="113"/>
      <c r="B68" s="114"/>
      <c r="C68" s="114" t="s">
        <v>167</v>
      </c>
      <c r="D68" s="114" t="s">
        <v>308</v>
      </c>
      <c r="E68" s="113" t="s">
        <v>15</v>
      </c>
      <c r="F68" s="113" t="s">
        <v>15</v>
      </c>
      <c r="G68" s="113" t="s">
        <v>15</v>
      </c>
      <c r="H68" s="115">
        <f>SUM(H69:H70)</f>
        <v>0</v>
      </c>
      <c r="I68" s="115">
        <f>SUM(I69:I70)</f>
        <v>0</v>
      </c>
      <c r="J68" s="115">
        <f>SUM(J69:J70)</f>
        <v>0</v>
      </c>
      <c r="K68" s="116"/>
      <c r="L68" s="115">
        <f>SUM(L69:L70)</f>
        <v>0.39080000000000004</v>
      </c>
      <c r="M68" s="117"/>
      <c r="N68" s="52"/>
      <c r="AI68" s="36"/>
      <c r="AS68" s="50">
        <f>SUM(AJ69:AJ70)</f>
        <v>0</v>
      </c>
      <c r="AT68" s="50">
        <f>SUM(AK69:AK70)</f>
        <v>0</v>
      </c>
      <c r="AU68" s="50">
        <f>SUM(AL69:AL70)</f>
        <v>0</v>
      </c>
    </row>
    <row r="69" spans="1:64" ht="12.75">
      <c r="A69" s="57" t="s">
        <v>63</v>
      </c>
      <c r="B69" s="57"/>
      <c r="C69" s="57" t="s">
        <v>168</v>
      </c>
      <c r="D69" s="57" t="s">
        <v>309</v>
      </c>
      <c r="E69" s="57" t="s">
        <v>401</v>
      </c>
      <c r="F69" s="58">
        <v>15.05</v>
      </c>
      <c r="G69" s="104"/>
      <c r="H69" s="58">
        <f>F69*AO69</f>
        <v>0</v>
      </c>
      <c r="I69" s="58">
        <f>F69*AP69</f>
        <v>0</v>
      </c>
      <c r="J69" s="58">
        <f>F69*G69</f>
        <v>0</v>
      </c>
      <c r="K69" s="58">
        <v>0.001</v>
      </c>
      <c r="L69" s="58">
        <f>F69*K69</f>
        <v>0.015050000000000001</v>
      </c>
      <c r="M69" s="55" t="s">
        <v>419</v>
      </c>
      <c r="N69" s="52"/>
      <c r="Z69" s="44">
        <f>IF(AQ69="5",BJ69,0)</f>
        <v>0</v>
      </c>
      <c r="AB69" s="44">
        <f>IF(AQ69="1",BH69,0)</f>
        <v>0</v>
      </c>
      <c r="AC69" s="44">
        <f>IF(AQ69="1",BI69,0)</f>
        <v>0</v>
      </c>
      <c r="AD69" s="44">
        <f>IF(AQ69="7",BH69,0)</f>
        <v>0</v>
      </c>
      <c r="AE69" s="44">
        <f>IF(AQ69="7",BI69,0)</f>
        <v>0</v>
      </c>
      <c r="AF69" s="44">
        <f>IF(AQ69="2",BH69,0)</f>
        <v>0</v>
      </c>
      <c r="AG69" s="44">
        <f>IF(AQ69="2",BI69,0)</f>
        <v>0</v>
      </c>
      <c r="AH69" s="44">
        <f>IF(AQ69="0",BJ69,0)</f>
        <v>0</v>
      </c>
      <c r="AI69" s="36"/>
      <c r="AJ69" s="26">
        <f>IF(AN69=0,J69,0)</f>
        <v>0</v>
      </c>
      <c r="AK69" s="26">
        <f>IF(AN69=15,J69,0)</f>
        <v>0</v>
      </c>
      <c r="AL69" s="26">
        <f>IF(AN69=21,J69,0)</f>
        <v>0</v>
      </c>
      <c r="AN69" s="44">
        <v>15</v>
      </c>
      <c r="AO69" s="44">
        <f>G69*0</f>
        <v>0</v>
      </c>
      <c r="AP69" s="44">
        <f>G69*(1-0)</f>
        <v>0</v>
      </c>
      <c r="AQ69" s="45" t="s">
        <v>22</v>
      </c>
      <c r="AV69" s="44">
        <f>AW69+AX69</f>
        <v>0</v>
      </c>
      <c r="AW69" s="44">
        <f>F69*AO69</f>
        <v>0</v>
      </c>
      <c r="AX69" s="44">
        <f>F69*AP69</f>
        <v>0</v>
      </c>
      <c r="AY69" s="47" t="s">
        <v>438</v>
      </c>
      <c r="AZ69" s="47" t="s">
        <v>454</v>
      </c>
      <c r="BA69" s="36" t="s">
        <v>458</v>
      </c>
      <c r="BC69" s="44">
        <f>AW69+AX69</f>
        <v>0</v>
      </c>
      <c r="BD69" s="44">
        <f>G69/(100-BE69)*100</f>
        <v>0</v>
      </c>
      <c r="BE69" s="44">
        <v>0</v>
      </c>
      <c r="BF69" s="44">
        <f>L69</f>
        <v>0.015050000000000001</v>
      </c>
      <c r="BH69" s="26">
        <f>F69*AO69</f>
        <v>0</v>
      </c>
      <c r="BI69" s="26">
        <f>F69*AP69</f>
        <v>0</v>
      </c>
      <c r="BJ69" s="26">
        <f>F69*G69</f>
        <v>0</v>
      </c>
      <c r="BK69" s="26" t="s">
        <v>463</v>
      </c>
      <c r="BL69" s="44">
        <v>775</v>
      </c>
    </row>
    <row r="70" spans="1:64" ht="12.75">
      <c r="A70" s="57" t="s">
        <v>64</v>
      </c>
      <c r="B70" s="57"/>
      <c r="C70" s="57" t="s">
        <v>169</v>
      </c>
      <c r="D70" s="57" t="s">
        <v>311</v>
      </c>
      <c r="E70" s="57" t="s">
        <v>399</v>
      </c>
      <c r="F70" s="58">
        <v>15.03</v>
      </c>
      <c r="G70" s="104"/>
      <c r="H70" s="58">
        <f>F70*AO70</f>
        <v>0</v>
      </c>
      <c r="I70" s="58">
        <f>F70*AP70</f>
        <v>0</v>
      </c>
      <c r="J70" s="58">
        <f>F70*G70</f>
        <v>0</v>
      </c>
      <c r="K70" s="58">
        <v>0.025</v>
      </c>
      <c r="L70" s="58">
        <f>F70*K70</f>
        <v>0.37575000000000003</v>
      </c>
      <c r="M70" s="55" t="s">
        <v>419</v>
      </c>
      <c r="N70" s="52"/>
      <c r="Z70" s="44">
        <f>IF(AQ70="5",BJ70,0)</f>
        <v>0</v>
      </c>
      <c r="AB70" s="44">
        <f>IF(AQ70="1",BH70,0)</f>
        <v>0</v>
      </c>
      <c r="AC70" s="44">
        <f>IF(AQ70="1",BI70,0)</f>
        <v>0</v>
      </c>
      <c r="AD70" s="44">
        <f>IF(AQ70="7",BH70,0)</f>
        <v>0</v>
      </c>
      <c r="AE70" s="44">
        <f>IF(AQ70="7",BI70,0)</f>
        <v>0</v>
      </c>
      <c r="AF70" s="44">
        <f>IF(AQ70="2",BH70,0)</f>
        <v>0</v>
      </c>
      <c r="AG70" s="44">
        <f>IF(AQ70="2",BI70,0)</f>
        <v>0</v>
      </c>
      <c r="AH70" s="44">
        <f>IF(AQ70="0",BJ70,0)</f>
        <v>0</v>
      </c>
      <c r="AI70" s="36"/>
      <c r="AJ70" s="26">
        <f>IF(AN70=0,J70,0)</f>
        <v>0</v>
      </c>
      <c r="AK70" s="26">
        <f>IF(AN70=15,J70,0)</f>
        <v>0</v>
      </c>
      <c r="AL70" s="26">
        <f>IF(AN70=21,J70,0)</f>
        <v>0</v>
      </c>
      <c r="AN70" s="44">
        <v>15</v>
      </c>
      <c r="AO70" s="44">
        <f>G70*0</f>
        <v>0</v>
      </c>
      <c r="AP70" s="44">
        <f>G70*(1-0)</f>
        <v>0</v>
      </c>
      <c r="AQ70" s="45" t="s">
        <v>22</v>
      </c>
      <c r="AV70" s="44">
        <f>AW70+AX70</f>
        <v>0</v>
      </c>
      <c r="AW70" s="44">
        <f>F70*AO70</f>
        <v>0</v>
      </c>
      <c r="AX70" s="44">
        <f>F70*AP70</f>
        <v>0</v>
      </c>
      <c r="AY70" s="47" t="s">
        <v>438</v>
      </c>
      <c r="AZ70" s="47" t="s">
        <v>454</v>
      </c>
      <c r="BA70" s="36" t="s">
        <v>458</v>
      </c>
      <c r="BC70" s="44">
        <f>AW70+AX70</f>
        <v>0</v>
      </c>
      <c r="BD70" s="44">
        <f>G70/(100-BE70)*100</f>
        <v>0</v>
      </c>
      <c r="BE70" s="44">
        <v>0</v>
      </c>
      <c r="BF70" s="44">
        <f>L70</f>
        <v>0.37575000000000003</v>
      </c>
      <c r="BH70" s="26">
        <f>F70*AO70</f>
        <v>0</v>
      </c>
      <c r="BI70" s="26">
        <f>F70*AP70</f>
        <v>0</v>
      </c>
      <c r="BJ70" s="26">
        <f>F70*G70</f>
        <v>0</v>
      </c>
      <c r="BK70" s="26" t="s">
        <v>463</v>
      </c>
      <c r="BL70" s="44">
        <v>775</v>
      </c>
    </row>
    <row r="71" spans="1:47" ht="12.75">
      <c r="A71" s="9"/>
      <c r="B71" s="17"/>
      <c r="C71" s="17" t="s">
        <v>170</v>
      </c>
      <c r="D71" s="17" t="s">
        <v>313</v>
      </c>
      <c r="E71" s="24" t="s">
        <v>15</v>
      </c>
      <c r="F71" s="24" t="s">
        <v>15</v>
      </c>
      <c r="G71" s="24" t="s">
        <v>15</v>
      </c>
      <c r="H71" s="50">
        <f>SUM(H72:H80)</f>
        <v>0</v>
      </c>
      <c r="I71" s="50">
        <f>SUM(I72:I80)</f>
        <v>0</v>
      </c>
      <c r="J71" s="50">
        <f>SUM(J72:J80)</f>
        <v>0</v>
      </c>
      <c r="K71" s="36"/>
      <c r="L71" s="50">
        <f>SUM(L72:L80)</f>
        <v>0.36489950000000004</v>
      </c>
      <c r="M71" s="40"/>
      <c r="N71" s="3"/>
      <c r="AI71" s="36"/>
      <c r="AS71" s="50">
        <f>SUM(AJ72:AJ80)</f>
        <v>0</v>
      </c>
      <c r="AT71" s="50">
        <f>SUM(AK72:AK80)</f>
        <v>0</v>
      </c>
      <c r="AU71" s="50">
        <f>SUM(AL72:AL80)</f>
        <v>0</v>
      </c>
    </row>
    <row r="72" spans="1:64" ht="12.75">
      <c r="A72" s="57" t="s">
        <v>65</v>
      </c>
      <c r="B72" s="57"/>
      <c r="C72" s="57" t="s">
        <v>171</v>
      </c>
      <c r="D72" s="57" t="s">
        <v>314</v>
      </c>
      <c r="E72" s="57" t="s">
        <v>401</v>
      </c>
      <c r="F72" s="58">
        <v>0</v>
      </c>
      <c r="G72" s="104"/>
      <c r="H72" s="58">
        <f>F72*AO72</f>
        <v>0</v>
      </c>
      <c r="I72" s="58">
        <f>F72*AP72</f>
        <v>0</v>
      </c>
      <c r="J72" s="58">
        <f>F72*G72</f>
        <v>0</v>
      </c>
      <c r="K72" s="58">
        <v>0</v>
      </c>
      <c r="L72" s="58">
        <f>F72*K72</f>
        <v>0</v>
      </c>
      <c r="M72" s="55" t="s">
        <v>419</v>
      </c>
      <c r="N72" s="52"/>
      <c r="Z72" s="44">
        <f>IF(AQ72="5",BJ72,0)</f>
        <v>0</v>
      </c>
      <c r="AB72" s="44">
        <f>IF(AQ72="1",BH72,0)</f>
        <v>0</v>
      </c>
      <c r="AC72" s="44">
        <f>IF(AQ72="1",BI72,0)</f>
        <v>0</v>
      </c>
      <c r="AD72" s="44">
        <f>IF(AQ72="7",BH72,0)</f>
        <v>0</v>
      </c>
      <c r="AE72" s="44">
        <f>IF(AQ72="7",BI72,0)</f>
        <v>0</v>
      </c>
      <c r="AF72" s="44">
        <f>IF(AQ72="2",BH72,0)</f>
        <v>0</v>
      </c>
      <c r="AG72" s="44">
        <f>IF(AQ72="2",BI72,0)</f>
        <v>0</v>
      </c>
      <c r="AH72" s="44">
        <f>IF(AQ72="0",BJ72,0)</f>
        <v>0</v>
      </c>
      <c r="AI72" s="36"/>
      <c r="AJ72" s="26">
        <f>IF(AN72=0,J72,0)</f>
        <v>0</v>
      </c>
      <c r="AK72" s="26">
        <f>IF(AN72=15,J72,0)</f>
        <v>0</v>
      </c>
      <c r="AL72" s="26">
        <f>IF(AN72=21,J72,0)</f>
        <v>0</v>
      </c>
      <c r="AN72" s="44">
        <v>15</v>
      </c>
      <c r="AO72" s="44">
        <f>G72*0</f>
        <v>0</v>
      </c>
      <c r="AP72" s="44">
        <f>G72*(1-0)</f>
        <v>0</v>
      </c>
      <c r="AQ72" s="45" t="s">
        <v>22</v>
      </c>
      <c r="AV72" s="44">
        <f>AW72+AX72</f>
        <v>0</v>
      </c>
      <c r="AW72" s="44">
        <f>F72*AO72</f>
        <v>0</v>
      </c>
      <c r="AX72" s="44">
        <f>F72*AP72</f>
        <v>0</v>
      </c>
      <c r="AY72" s="47" t="s">
        <v>439</v>
      </c>
      <c r="AZ72" s="47" t="s">
        <v>454</v>
      </c>
      <c r="BA72" s="36" t="s">
        <v>458</v>
      </c>
      <c r="BC72" s="44">
        <f>AW72+AX72</f>
        <v>0</v>
      </c>
      <c r="BD72" s="44">
        <f>G72/(100-BE72)*100</f>
        <v>0</v>
      </c>
      <c r="BE72" s="44">
        <v>0</v>
      </c>
      <c r="BF72" s="44">
        <f>L72</f>
        <v>0</v>
      </c>
      <c r="BH72" s="26">
        <f>F72*AO72</f>
        <v>0</v>
      </c>
      <c r="BI72" s="26">
        <f>F72*AP72</f>
        <v>0</v>
      </c>
      <c r="BJ72" s="26">
        <f>F72*G72</f>
        <v>0</v>
      </c>
      <c r="BK72" s="26" t="s">
        <v>463</v>
      </c>
      <c r="BL72" s="44">
        <v>776</v>
      </c>
    </row>
    <row r="73" spans="1:64" ht="12.75">
      <c r="A73" s="57" t="s">
        <v>66</v>
      </c>
      <c r="B73" s="57"/>
      <c r="C73" s="57" t="s">
        <v>172</v>
      </c>
      <c r="D73" s="57" t="s">
        <v>320</v>
      </c>
      <c r="E73" s="57" t="s">
        <v>399</v>
      </c>
      <c r="F73" s="58">
        <v>0</v>
      </c>
      <c r="G73" s="104"/>
      <c r="H73" s="58">
        <f>F73*AO73</f>
        <v>0</v>
      </c>
      <c r="I73" s="58">
        <f>F73*AP73</f>
        <v>0</v>
      </c>
      <c r="J73" s="58">
        <f>F73*G73</f>
        <v>0</v>
      </c>
      <c r="K73" s="58">
        <v>0</v>
      </c>
      <c r="L73" s="58">
        <f>F73*K73</f>
        <v>0</v>
      </c>
      <c r="M73" s="55" t="s">
        <v>419</v>
      </c>
      <c r="N73" s="52"/>
      <c r="Z73" s="44">
        <f>IF(AQ73="5",BJ73,0)</f>
        <v>0</v>
      </c>
      <c r="AB73" s="44">
        <f>IF(AQ73="1",BH73,0)</f>
        <v>0</v>
      </c>
      <c r="AC73" s="44">
        <f>IF(AQ73="1",BI73,0)</f>
        <v>0</v>
      </c>
      <c r="AD73" s="44">
        <f>IF(AQ73="7",BH73,0)</f>
        <v>0</v>
      </c>
      <c r="AE73" s="44">
        <f>IF(AQ73="7",BI73,0)</f>
        <v>0</v>
      </c>
      <c r="AF73" s="44">
        <f>IF(AQ73="2",BH73,0)</f>
        <v>0</v>
      </c>
      <c r="AG73" s="44">
        <f>IF(AQ73="2",BI73,0)</f>
        <v>0</v>
      </c>
      <c r="AH73" s="44">
        <f>IF(AQ73="0",BJ73,0)</f>
        <v>0</v>
      </c>
      <c r="AI73" s="36"/>
      <c r="AJ73" s="26">
        <f>IF(AN73=0,J73,0)</f>
        <v>0</v>
      </c>
      <c r="AK73" s="26">
        <f>IF(AN73=15,J73,0)</f>
        <v>0</v>
      </c>
      <c r="AL73" s="26">
        <f>IF(AN73=21,J73,0)</f>
        <v>0</v>
      </c>
      <c r="AN73" s="44">
        <v>15</v>
      </c>
      <c r="AO73" s="44">
        <f>G73*0</f>
        <v>0</v>
      </c>
      <c r="AP73" s="44">
        <f>G73*(1-0)</f>
        <v>0</v>
      </c>
      <c r="AQ73" s="45" t="s">
        <v>22</v>
      </c>
      <c r="AV73" s="44">
        <f>AW73+AX73</f>
        <v>0</v>
      </c>
      <c r="AW73" s="44">
        <f>F73*AO73</f>
        <v>0</v>
      </c>
      <c r="AX73" s="44">
        <f>F73*AP73</f>
        <v>0</v>
      </c>
      <c r="AY73" s="47" t="s">
        <v>439</v>
      </c>
      <c r="AZ73" s="47" t="s">
        <v>454</v>
      </c>
      <c r="BA73" s="36" t="s">
        <v>458</v>
      </c>
      <c r="BC73" s="44">
        <f>AW73+AX73</f>
        <v>0</v>
      </c>
      <c r="BD73" s="44">
        <f>G73/(100-BE73)*100</f>
        <v>0</v>
      </c>
      <c r="BE73" s="44">
        <v>0</v>
      </c>
      <c r="BF73" s="44">
        <f>L73</f>
        <v>0</v>
      </c>
      <c r="BH73" s="26">
        <f>F73*AO73</f>
        <v>0</v>
      </c>
      <c r="BI73" s="26">
        <f>F73*AP73</f>
        <v>0</v>
      </c>
      <c r="BJ73" s="26">
        <f>F73*G73</f>
        <v>0</v>
      </c>
      <c r="BK73" s="26" t="s">
        <v>463</v>
      </c>
      <c r="BL73" s="44">
        <v>776</v>
      </c>
    </row>
    <row r="74" spans="1:64" ht="12.75">
      <c r="A74" s="57" t="s">
        <v>67</v>
      </c>
      <c r="B74" s="57"/>
      <c r="C74" s="57" t="s">
        <v>173</v>
      </c>
      <c r="D74" s="57" t="s">
        <v>324</v>
      </c>
      <c r="E74" s="57" t="s">
        <v>401</v>
      </c>
      <c r="F74" s="58">
        <v>31.15</v>
      </c>
      <c r="G74" s="104"/>
      <c r="H74" s="58">
        <f aca="true" t="shared" si="50" ref="H74:H79">F74*AO74</f>
        <v>0</v>
      </c>
      <c r="I74" s="58">
        <f aca="true" t="shared" si="51" ref="I74:I79">F74*AP74</f>
        <v>0</v>
      </c>
      <c r="J74" s="58">
        <f aca="true" t="shared" si="52" ref="J74:J79">F74*G74</f>
        <v>0</v>
      </c>
      <c r="K74" s="58">
        <v>8E-05</v>
      </c>
      <c r="L74" s="58">
        <f aca="true" t="shared" si="53" ref="L74:L79">F74*K74</f>
        <v>0.0024920000000000003</v>
      </c>
      <c r="M74" s="55" t="s">
        <v>419</v>
      </c>
      <c r="N74" s="52"/>
      <c r="Z74" s="44">
        <f aca="true" t="shared" si="54" ref="Z74:Z79">IF(AQ74="5",BJ74,0)</f>
        <v>0</v>
      </c>
      <c r="AB74" s="44">
        <f aca="true" t="shared" si="55" ref="AB74:AB79">IF(AQ74="1",BH74,0)</f>
        <v>0</v>
      </c>
      <c r="AC74" s="44">
        <f aca="true" t="shared" si="56" ref="AC74:AC79">IF(AQ74="1",BI74,0)</f>
        <v>0</v>
      </c>
      <c r="AD74" s="44">
        <f aca="true" t="shared" si="57" ref="AD74:AD79">IF(AQ74="7",BH74,0)</f>
        <v>0</v>
      </c>
      <c r="AE74" s="44">
        <f aca="true" t="shared" si="58" ref="AE74:AE79">IF(AQ74="7",BI74,0)</f>
        <v>0</v>
      </c>
      <c r="AF74" s="44">
        <f aca="true" t="shared" si="59" ref="AF74:AF79">IF(AQ74="2",BH74,0)</f>
        <v>0</v>
      </c>
      <c r="AG74" s="44">
        <f aca="true" t="shared" si="60" ref="AG74:AG79">IF(AQ74="2",BI74,0)</f>
        <v>0</v>
      </c>
      <c r="AH74" s="44">
        <f aca="true" t="shared" si="61" ref="AH74:AH79">IF(AQ74="0",BJ74,0)</f>
        <v>0</v>
      </c>
      <c r="AI74" s="36"/>
      <c r="AJ74" s="26">
        <f aca="true" t="shared" si="62" ref="AJ74:AJ79">IF(AN74=0,J74,0)</f>
        <v>0</v>
      </c>
      <c r="AK74" s="26">
        <f aca="true" t="shared" si="63" ref="AK74:AK79">IF(AN74=15,J74,0)</f>
        <v>0</v>
      </c>
      <c r="AL74" s="26">
        <f aca="true" t="shared" si="64" ref="AL74:AL79">IF(AN74=21,J74,0)</f>
        <v>0</v>
      </c>
      <c r="AN74" s="44">
        <v>15</v>
      </c>
      <c r="AO74" s="44">
        <f>G74*0.318533333333333</f>
        <v>0</v>
      </c>
      <c r="AP74" s="44">
        <f>G74*(1-0.318533333333333)</f>
        <v>0</v>
      </c>
      <c r="AQ74" s="45" t="s">
        <v>22</v>
      </c>
      <c r="AV74" s="44">
        <f aca="true" t="shared" si="65" ref="AV74:AV79">AW74+AX74</f>
        <v>0</v>
      </c>
      <c r="AW74" s="44">
        <f aca="true" t="shared" si="66" ref="AW74:AW79">F74*AO74</f>
        <v>0</v>
      </c>
      <c r="AX74" s="44">
        <f aca="true" t="shared" si="67" ref="AX74:AX79">F74*AP74</f>
        <v>0</v>
      </c>
      <c r="AY74" s="47" t="s">
        <v>439</v>
      </c>
      <c r="AZ74" s="47" t="s">
        <v>454</v>
      </c>
      <c r="BA74" s="36" t="s">
        <v>458</v>
      </c>
      <c r="BC74" s="44">
        <f aca="true" t="shared" si="68" ref="BC74:BC79">AW74+AX74</f>
        <v>0</v>
      </c>
      <c r="BD74" s="44">
        <f aca="true" t="shared" si="69" ref="BD74:BD79">G74/(100-BE74)*100</f>
        <v>0</v>
      </c>
      <c r="BE74" s="44">
        <v>0</v>
      </c>
      <c r="BF74" s="44">
        <f aca="true" t="shared" si="70" ref="BF74:BF79">L74</f>
        <v>0.0024920000000000003</v>
      </c>
      <c r="BH74" s="26">
        <f aca="true" t="shared" si="71" ref="BH74:BH79">F74*AO74</f>
        <v>0</v>
      </c>
      <c r="BI74" s="26">
        <f aca="true" t="shared" si="72" ref="BI74:BI79">F74*AP74</f>
        <v>0</v>
      </c>
      <c r="BJ74" s="26">
        <f aca="true" t="shared" si="73" ref="BJ74:BJ79">F74*G74</f>
        <v>0</v>
      </c>
      <c r="BK74" s="26" t="s">
        <v>463</v>
      </c>
      <c r="BL74" s="44">
        <v>776</v>
      </c>
    </row>
    <row r="75" spans="1:64" ht="12.75">
      <c r="A75" s="57" t="s">
        <v>68</v>
      </c>
      <c r="B75" s="57"/>
      <c r="C75" s="57" t="s">
        <v>174</v>
      </c>
      <c r="D75" s="57" t="s">
        <v>325</v>
      </c>
      <c r="E75" s="57" t="s">
        <v>399</v>
      </c>
      <c r="F75" s="58">
        <v>27.3</v>
      </c>
      <c r="G75" s="104"/>
      <c r="H75" s="58">
        <f t="shared" si="50"/>
        <v>0</v>
      </c>
      <c r="I75" s="58">
        <f t="shared" si="51"/>
        <v>0</v>
      </c>
      <c r="J75" s="58">
        <f t="shared" si="52"/>
        <v>0</v>
      </c>
      <c r="K75" s="58">
        <v>0.00053</v>
      </c>
      <c r="L75" s="58">
        <f t="shared" si="53"/>
        <v>0.014469</v>
      </c>
      <c r="M75" s="55" t="s">
        <v>419</v>
      </c>
      <c r="N75" s="52"/>
      <c r="Z75" s="44">
        <f t="shared" si="54"/>
        <v>0</v>
      </c>
      <c r="AB75" s="44">
        <f t="shared" si="55"/>
        <v>0</v>
      </c>
      <c r="AC75" s="44">
        <f t="shared" si="56"/>
        <v>0</v>
      </c>
      <c r="AD75" s="44">
        <f t="shared" si="57"/>
        <v>0</v>
      </c>
      <c r="AE75" s="44">
        <f t="shared" si="58"/>
        <v>0</v>
      </c>
      <c r="AF75" s="44">
        <f t="shared" si="59"/>
        <v>0</v>
      </c>
      <c r="AG75" s="44">
        <f t="shared" si="60"/>
        <v>0</v>
      </c>
      <c r="AH75" s="44">
        <f t="shared" si="61"/>
        <v>0</v>
      </c>
      <c r="AI75" s="36"/>
      <c r="AJ75" s="26">
        <f t="shared" si="62"/>
        <v>0</v>
      </c>
      <c r="AK75" s="26">
        <f t="shared" si="63"/>
        <v>0</v>
      </c>
      <c r="AL75" s="26">
        <f t="shared" si="64"/>
        <v>0</v>
      </c>
      <c r="AN75" s="44">
        <v>15</v>
      </c>
      <c r="AO75" s="44">
        <f>G75*0.418636363636364</f>
        <v>0</v>
      </c>
      <c r="AP75" s="44">
        <f>G75*(1-0.418636363636364)</f>
        <v>0</v>
      </c>
      <c r="AQ75" s="45" t="s">
        <v>22</v>
      </c>
      <c r="AV75" s="44">
        <f t="shared" si="65"/>
        <v>0</v>
      </c>
      <c r="AW75" s="44">
        <f t="shared" si="66"/>
        <v>0</v>
      </c>
      <c r="AX75" s="44">
        <f t="shared" si="67"/>
        <v>0</v>
      </c>
      <c r="AY75" s="47" t="s">
        <v>439</v>
      </c>
      <c r="AZ75" s="47" t="s">
        <v>454</v>
      </c>
      <c r="BA75" s="36" t="s">
        <v>458</v>
      </c>
      <c r="BC75" s="44">
        <f t="shared" si="68"/>
        <v>0</v>
      </c>
      <c r="BD75" s="44">
        <f t="shared" si="69"/>
        <v>0</v>
      </c>
      <c r="BE75" s="44">
        <v>0</v>
      </c>
      <c r="BF75" s="44">
        <f t="shared" si="70"/>
        <v>0.014469</v>
      </c>
      <c r="BH75" s="26">
        <f t="shared" si="71"/>
        <v>0</v>
      </c>
      <c r="BI75" s="26">
        <f t="shared" si="72"/>
        <v>0</v>
      </c>
      <c r="BJ75" s="26">
        <f t="shared" si="73"/>
        <v>0</v>
      </c>
      <c r="BK75" s="26" t="s">
        <v>463</v>
      </c>
      <c r="BL75" s="44">
        <v>776</v>
      </c>
    </row>
    <row r="76" spans="1:64" ht="12.75">
      <c r="A76" s="57" t="s">
        <v>69</v>
      </c>
      <c r="B76" s="57"/>
      <c r="C76" s="57" t="s">
        <v>129</v>
      </c>
      <c r="D76" s="57" t="s">
        <v>326</v>
      </c>
      <c r="E76" s="57" t="s">
        <v>399</v>
      </c>
      <c r="F76" s="58">
        <v>27.3</v>
      </c>
      <c r="G76" s="104"/>
      <c r="H76" s="58">
        <f t="shared" si="50"/>
        <v>0</v>
      </c>
      <c r="I76" s="58">
        <f t="shared" si="51"/>
        <v>0</v>
      </c>
      <c r="J76" s="58">
        <f t="shared" si="52"/>
        <v>0</v>
      </c>
      <c r="K76" s="58">
        <v>0</v>
      </c>
      <c r="L76" s="58">
        <f t="shared" si="53"/>
        <v>0</v>
      </c>
      <c r="M76" s="55" t="s">
        <v>419</v>
      </c>
      <c r="N76" s="52"/>
      <c r="Z76" s="44">
        <f t="shared" si="54"/>
        <v>0</v>
      </c>
      <c r="AB76" s="44">
        <f t="shared" si="55"/>
        <v>0</v>
      </c>
      <c r="AC76" s="44">
        <f t="shared" si="56"/>
        <v>0</v>
      </c>
      <c r="AD76" s="44">
        <f t="shared" si="57"/>
        <v>0</v>
      </c>
      <c r="AE76" s="44">
        <f t="shared" si="58"/>
        <v>0</v>
      </c>
      <c r="AF76" s="44">
        <f t="shared" si="59"/>
        <v>0</v>
      </c>
      <c r="AG76" s="44">
        <f t="shared" si="60"/>
        <v>0</v>
      </c>
      <c r="AH76" s="44">
        <f t="shared" si="61"/>
        <v>0</v>
      </c>
      <c r="AI76" s="36"/>
      <c r="AJ76" s="26">
        <f t="shared" si="62"/>
        <v>0</v>
      </c>
      <c r="AK76" s="26">
        <f t="shared" si="63"/>
        <v>0</v>
      </c>
      <c r="AL76" s="26">
        <f t="shared" si="64"/>
        <v>0</v>
      </c>
      <c r="AN76" s="44">
        <v>15</v>
      </c>
      <c r="AO76" s="44">
        <f>G76*0.285411764705882</f>
        <v>0</v>
      </c>
      <c r="AP76" s="44">
        <f>G76*(1-0.285411764705882)</f>
        <v>0</v>
      </c>
      <c r="AQ76" s="45" t="s">
        <v>22</v>
      </c>
      <c r="AV76" s="44">
        <f t="shared" si="65"/>
        <v>0</v>
      </c>
      <c r="AW76" s="44">
        <f t="shared" si="66"/>
        <v>0</v>
      </c>
      <c r="AX76" s="44">
        <f t="shared" si="67"/>
        <v>0</v>
      </c>
      <c r="AY76" s="47" t="s">
        <v>439</v>
      </c>
      <c r="AZ76" s="47" t="s">
        <v>454</v>
      </c>
      <c r="BA76" s="36" t="s">
        <v>458</v>
      </c>
      <c r="BC76" s="44">
        <f t="shared" si="68"/>
        <v>0</v>
      </c>
      <c r="BD76" s="44">
        <f t="shared" si="69"/>
        <v>0</v>
      </c>
      <c r="BE76" s="44">
        <v>0</v>
      </c>
      <c r="BF76" s="44">
        <f t="shared" si="70"/>
        <v>0</v>
      </c>
      <c r="BH76" s="26">
        <f t="shared" si="71"/>
        <v>0</v>
      </c>
      <c r="BI76" s="26">
        <f t="shared" si="72"/>
        <v>0</v>
      </c>
      <c r="BJ76" s="26">
        <f t="shared" si="73"/>
        <v>0</v>
      </c>
      <c r="BK76" s="26" t="s">
        <v>463</v>
      </c>
      <c r="BL76" s="44">
        <v>776</v>
      </c>
    </row>
    <row r="77" spans="1:64" ht="12.75">
      <c r="A77" s="57" t="s">
        <v>70</v>
      </c>
      <c r="B77" s="57"/>
      <c r="C77" s="57" t="s">
        <v>175</v>
      </c>
      <c r="D77" s="57" t="s">
        <v>327</v>
      </c>
      <c r="E77" s="57" t="s">
        <v>399</v>
      </c>
      <c r="F77" s="58">
        <v>27.3</v>
      </c>
      <c r="G77" s="104"/>
      <c r="H77" s="58">
        <f t="shared" si="50"/>
        <v>0</v>
      </c>
      <c r="I77" s="58">
        <f t="shared" si="51"/>
        <v>0</v>
      </c>
      <c r="J77" s="58">
        <f t="shared" si="52"/>
        <v>0</v>
      </c>
      <c r="K77" s="58">
        <v>0.01071</v>
      </c>
      <c r="L77" s="58">
        <f t="shared" si="53"/>
        <v>0.292383</v>
      </c>
      <c r="M77" s="55" t="s">
        <v>419</v>
      </c>
      <c r="N77" s="52"/>
      <c r="Z77" s="44">
        <f t="shared" si="54"/>
        <v>0</v>
      </c>
      <c r="AB77" s="44">
        <f t="shared" si="55"/>
        <v>0</v>
      </c>
      <c r="AC77" s="44">
        <f t="shared" si="56"/>
        <v>0</v>
      </c>
      <c r="AD77" s="44">
        <f t="shared" si="57"/>
        <v>0</v>
      </c>
      <c r="AE77" s="44">
        <f t="shared" si="58"/>
        <v>0</v>
      </c>
      <c r="AF77" s="44">
        <f t="shared" si="59"/>
        <v>0</v>
      </c>
      <c r="AG77" s="44">
        <f t="shared" si="60"/>
        <v>0</v>
      </c>
      <c r="AH77" s="44">
        <f t="shared" si="61"/>
        <v>0</v>
      </c>
      <c r="AI77" s="36"/>
      <c r="AJ77" s="26">
        <f t="shared" si="62"/>
        <v>0</v>
      </c>
      <c r="AK77" s="26">
        <f t="shared" si="63"/>
        <v>0</v>
      </c>
      <c r="AL77" s="26">
        <f t="shared" si="64"/>
        <v>0</v>
      </c>
      <c r="AN77" s="44">
        <v>15</v>
      </c>
      <c r="AO77" s="44">
        <f>G77*0.724305239179954</f>
        <v>0</v>
      </c>
      <c r="AP77" s="44">
        <f>G77*(1-0.724305239179954)</f>
        <v>0</v>
      </c>
      <c r="AQ77" s="45" t="s">
        <v>22</v>
      </c>
      <c r="AV77" s="44">
        <f t="shared" si="65"/>
        <v>0</v>
      </c>
      <c r="AW77" s="44">
        <f t="shared" si="66"/>
        <v>0</v>
      </c>
      <c r="AX77" s="44">
        <f t="shared" si="67"/>
        <v>0</v>
      </c>
      <c r="AY77" s="47" t="s">
        <v>439</v>
      </c>
      <c r="AZ77" s="47" t="s">
        <v>454</v>
      </c>
      <c r="BA77" s="36" t="s">
        <v>458</v>
      </c>
      <c r="BC77" s="44">
        <f t="shared" si="68"/>
        <v>0</v>
      </c>
      <c r="BD77" s="44">
        <f t="shared" si="69"/>
        <v>0</v>
      </c>
      <c r="BE77" s="44">
        <v>0</v>
      </c>
      <c r="BF77" s="44">
        <f t="shared" si="70"/>
        <v>0.292383</v>
      </c>
      <c r="BH77" s="26">
        <f t="shared" si="71"/>
        <v>0</v>
      </c>
      <c r="BI77" s="26">
        <f t="shared" si="72"/>
        <v>0</v>
      </c>
      <c r="BJ77" s="26">
        <f t="shared" si="73"/>
        <v>0</v>
      </c>
      <c r="BK77" s="26" t="s">
        <v>463</v>
      </c>
      <c r="BL77" s="44">
        <v>776</v>
      </c>
    </row>
    <row r="78" spans="1:64" ht="12.75">
      <c r="A78" s="57" t="s">
        <v>71</v>
      </c>
      <c r="B78" s="57"/>
      <c r="C78" s="57" t="s">
        <v>176</v>
      </c>
      <c r="D78" s="57" t="s">
        <v>328</v>
      </c>
      <c r="E78" s="57" t="s">
        <v>399</v>
      </c>
      <c r="F78" s="58">
        <v>27.3</v>
      </c>
      <c r="G78" s="104"/>
      <c r="H78" s="58">
        <f t="shared" si="50"/>
        <v>0</v>
      </c>
      <c r="I78" s="58">
        <f t="shared" si="51"/>
        <v>0</v>
      </c>
      <c r="J78" s="58">
        <f t="shared" si="52"/>
        <v>0</v>
      </c>
      <c r="K78" s="58">
        <v>0</v>
      </c>
      <c r="L78" s="58">
        <f t="shared" si="53"/>
        <v>0</v>
      </c>
      <c r="M78" s="55" t="s">
        <v>419</v>
      </c>
      <c r="N78" s="52"/>
      <c r="Z78" s="44">
        <f t="shared" si="54"/>
        <v>0</v>
      </c>
      <c r="AB78" s="44">
        <f t="shared" si="55"/>
        <v>0</v>
      </c>
      <c r="AC78" s="44">
        <f t="shared" si="56"/>
        <v>0</v>
      </c>
      <c r="AD78" s="44">
        <f t="shared" si="57"/>
        <v>0</v>
      </c>
      <c r="AE78" s="44">
        <f t="shared" si="58"/>
        <v>0</v>
      </c>
      <c r="AF78" s="44">
        <f t="shared" si="59"/>
        <v>0</v>
      </c>
      <c r="AG78" s="44">
        <f t="shared" si="60"/>
        <v>0</v>
      </c>
      <c r="AH78" s="44">
        <f t="shared" si="61"/>
        <v>0</v>
      </c>
      <c r="AI78" s="36"/>
      <c r="AJ78" s="26">
        <f t="shared" si="62"/>
        <v>0</v>
      </c>
      <c r="AK78" s="26">
        <f t="shared" si="63"/>
        <v>0</v>
      </c>
      <c r="AL78" s="26">
        <f t="shared" si="64"/>
        <v>0</v>
      </c>
      <c r="AN78" s="44">
        <v>15</v>
      </c>
      <c r="AO78" s="44">
        <f>G78*0</f>
        <v>0</v>
      </c>
      <c r="AP78" s="44">
        <f>G78*(1-0)</f>
        <v>0</v>
      </c>
      <c r="AQ78" s="45" t="s">
        <v>22</v>
      </c>
      <c r="AV78" s="44">
        <f t="shared" si="65"/>
        <v>0</v>
      </c>
      <c r="AW78" s="44">
        <f t="shared" si="66"/>
        <v>0</v>
      </c>
      <c r="AX78" s="44">
        <f t="shared" si="67"/>
        <v>0</v>
      </c>
      <c r="AY78" s="47" t="s">
        <v>439</v>
      </c>
      <c r="AZ78" s="47" t="s">
        <v>454</v>
      </c>
      <c r="BA78" s="36" t="s">
        <v>458</v>
      </c>
      <c r="BC78" s="44">
        <f t="shared" si="68"/>
        <v>0</v>
      </c>
      <c r="BD78" s="44">
        <f t="shared" si="69"/>
        <v>0</v>
      </c>
      <c r="BE78" s="44">
        <v>0</v>
      </c>
      <c r="BF78" s="44">
        <f t="shared" si="70"/>
        <v>0</v>
      </c>
      <c r="BH78" s="26">
        <f t="shared" si="71"/>
        <v>0</v>
      </c>
      <c r="BI78" s="26">
        <f t="shared" si="72"/>
        <v>0</v>
      </c>
      <c r="BJ78" s="26">
        <f t="shared" si="73"/>
        <v>0</v>
      </c>
      <c r="BK78" s="26" t="s">
        <v>463</v>
      </c>
      <c r="BL78" s="44">
        <v>776</v>
      </c>
    </row>
    <row r="79" spans="1:64" ht="12.75">
      <c r="A79" s="70" t="s">
        <v>72</v>
      </c>
      <c r="B79" s="70"/>
      <c r="C79" s="70" t="s">
        <v>177</v>
      </c>
      <c r="D79" s="70" t="s">
        <v>329</v>
      </c>
      <c r="E79" s="70" t="s">
        <v>399</v>
      </c>
      <c r="F79" s="71">
        <v>30.03</v>
      </c>
      <c r="G79" s="108"/>
      <c r="H79" s="71">
        <f t="shared" si="50"/>
        <v>0</v>
      </c>
      <c r="I79" s="71">
        <f t="shared" si="51"/>
        <v>0</v>
      </c>
      <c r="J79" s="71">
        <f t="shared" si="52"/>
        <v>0</v>
      </c>
      <c r="K79" s="71">
        <v>0.00185</v>
      </c>
      <c r="L79" s="71">
        <f t="shared" si="53"/>
        <v>0.05555550000000001</v>
      </c>
      <c r="M79" s="69" t="s">
        <v>419</v>
      </c>
      <c r="N79" s="52"/>
      <c r="Z79" s="44">
        <f t="shared" si="54"/>
        <v>0</v>
      </c>
      <c r="AB79" s="44">
        <f t="shared" si="55"/>
        <v>0</v>
      </c>
      <c r="AC79" s="44">
        <f t="shared" si="56"/>
        <v>0</v>
      </c>
      <c r="AD79" s="44">
        <f t="shared" si="57"/>
        <v>0</v>
      </c>
      <c r="AE79" s="44">
        <f t="shared" si="58"/>
        <v>0</v>
      </c>
      <c r="AF79" s="44">
        <f t="shared" si="59"/>
        <v>0</v>
      </c>
      <c r="AG79" s="44">
        <f t="shared" si="60"/>
        <v>0</v>
      </c>
      <c r="AH79" s="44">
        <f t="shared" si="61"/>
        <v>0</v>
      </c>
      <c r="AI79" s="36"/>
      <c r="AJ79" s="28">
        <f t="shared" si="62"/>
        <v>0</v>
      </c>
      <c r="AK79" s="28">
        <f t="shared" si="63"/>
        <v>0</v>
      </c>
      <c r="AL79" s="28">
        <f t="shared" si="64"/>
        <v>0</v>
      </c>
      <c r="AN79" s="44">
        <v>15</v>
      </c>
      <c r="AO79" s="44">
        <f>G79*1</f>
        <v>0</v>
      </c>
      <c r="AP79" s="44">
        <f>G79*(1-1)</f>
        <v>0</v>
      </c>
      <c r="AQ79" s="46" t="s">
        <v>22</v>
      </c>
      <c r="AV79" s="44">
        <f t="shared" si="65"/>
        <v>0</v>
      </c>
      <c r="AW79" s="44">
        <f t="shared" si="66"/>
        <v>0</v>
      </c>
      <c r="AX79" s="44">
        <f t="shared" si="67"/>
        <v>0</v>
      </c>
      <c r="AY79" s="47" t="s">
        <v>439</v>
      </c>
      <c r="AZ79" s="47" t="s">
        <v>454</v>
      </c>
      <c r="BA79" s="36" t="s">
        <v>458</v>
      </c>
      <c r="BC79" s="44">
        <f t="shared" si="68"/>
        <v>0</v>
      </c>
      <c r="BD79" s="44">
        <f t="shared" si="69"/>
        <v>0</v>
      </c>
      <c r="BE79" s="44">
        <v>0</v>
      </c>
      <c r="BF79" s="44">
        <f t="shared" si="70"/>
        <v>0.05555550000000001</v>
      </c>
      <c r="BH79" s="28">
        <f t="shared" si="71"/>
        <v>0</v>
      </c>
      <c r="BI79" s="28">
        <f t="shared" si="72"/>
        <v>0</v>
      </c>
      <c r="BJ79" s="28">
        <f t="shared" si="73"/>
        <v>0</v>
      </c>
      <c r="BK79" s="28" t="s">
        <v>464</v>
      </c>
      <c r="BL79" s="44">
        <v>776</v>
      </c>
    </row>
    <row r="80" spans="1:64" ht="12.75">
      <c r="A80" s="53" t="s">
        <v>73</v>
      </c>
      <c r="B80" s="53"/>
      <c r="C80" s="53" t="s">
        <v>178</v>
      </c>
      <c r="D80" s="53" t="s">
        <v>331</v>
      </c>
      <c r="E80" s="53" t="s">
        <v>402</v>
      </c>
      <c r="F80" s="54">
        <v>0.0725</v>
      </c>
      <c r="G80" s="106"/>
      <c r="H80" s="54">
        <f>F80*AO80</f>
        <v>0</v>
      </c>
      <c r="I80" s="54">
        <f>F80*AP80</f>
        <v>0</v>
      </c>
      <c r="J80" s="54">
        <f>F80*G80</f>
        <v>0</v>
      </c>
      <c r="K80" s="54">
        <v>0</v>
      </c>
      <c r="L80" s="54">
        <f>F80*K80</f>
        <v>0</v>
      </c>
      <c r="M80" s="56" t="s">
        <v>419</v>
      </c>
      <c r="N80" s="52"/>
      <c r="Z80" s="44">
        <f>IF(AQ80="5",BJ80,0)</f>
        <v>0</v>
      </c>
      <c r="AB80" s="44">
        <f>IF(AQ80="1",BH80,0)</f>
        <v>0</v>
      </c>
      <c r="AC80" s="44">
        <f>IF(AQ80="1",BI80,0)</f>
        <v>0</v>
      </c>
      <c r="AD80" s="44">
        <f>IF(AQ80="7",BH80,0)</f>
        <v>0</v>
      </c>
      <c r="AE80" s="44">
        <f>IF(AQ80="7",BI80,0)</f>
        <v>0</v>
      </c>
      <c r="AF80" s="44">
        <f>IF(AQ80="2",BH80,0)</f>
        <v>0</v>
      </c>
      <c r="AG80" s="44">
        <f>IF(AQ80="2",BI80,0)</f>
        <v>0</v>
      </c>
      <c r="AH80" s="44">
        <f>IF(AQ80="0",BJ80,0)</f>
        <v>0</v>
      </c>
      <c r="AI80" s="36"/>
      <c r="AJ80" s="26">
        <f>IF(AN80=0,J80,0)</f>
        <v>0</v>
      </c>
      <c r="AK80" s="26">
        <f>IF(AN80=15,J80,0)</f>
        <v>0</v>
      </c>
      <c r="AL80" s="26">
        <f>IF(AN80=21,J80,0)</f>
        <v>0</v>
      </c>
      <c r="AN80" s="44">
        <v>15</v>
      </c>
      <c r="AO80" s="44">
        <f>G80*0</f>
        <v>0</v>
      </c>
      <c r="AP80" s="44">
        <f>G80*(1-0)</f>
        <v>0</v>
      </c>
      <c r="AQ80" s="45" t="s">
        <v>20</v>
      </c>
      <c r="AV80" s="44">
        <f>AW80+AX80</f>
        <v>0</v>
      </c>
      <c r="AW80" s="44">
        <f>F80*AO80</f>
        <v>0</v>
      </c>
      <c r="AX80" s="44">
        <f>F80*AP80</f>
        <v>0</v>
      </c>
      <c r="AY80" s="47" t="s">
        <v>439</v>
      </c>
      <c r="AZ80" s="47" t="s">
        <v>454</v>
      </c>
      <c r="BA80" s="36" t="s">
        <v>458</v>
      </c>
      <c r="BC80" s="44">
        <f>AW80+AX80</f>
        <v>0</v>
      </c>
      <c r="BD80" s="44">
        <f>G80/(100-BE80)*100</f>
        <v>0</v>
      </c>
      <c r="BE80" s="44">
        <v>0</v>
      </c>
      <c r="BF80" s="44">
        <f>L80</f>
        <v>0</v>
      </c>
      <c r="BH80" s="26">
        <f>F80*AO80</f>
        <v>0</v>
      </c>
      <c r="BI80" s="26">
        <f>F80*AP80</f>
        <v>0</v>
      </c>
      <c r="BJ80" s="26">
        <f>F80*G80</f>
        <v>0</v>
      </c>
      <c r="BK80" s="26" t="s">
        <v>463</v>
      </c>
      <c r="BL80" s="44">
        <v>776</v>
      </c>
    </row>
    <row r="81" spans="1:47" ht="12.75">
      <c r="A81" s="9"/>
      <c r="B81" s="17"/>
      <c r="C81" s="17" t="s">
        <v>179</v>
      </c>
      <c r="D81" s="17" t="s">
        <v>332</v>
      </c>
      <c r="E81" s="24" t="s">
        <v>15</v>
      </c>
      <c r="F81" s="24" t="s">
        <v>15</v>
      </c>
      <c r="G81" s="24" t="s">
        <v>15</v>
      </c>
      <c r="H81" s="50">
        <f>SUM(H82:H92)</f>
        <v>0</v>
      </c>
      <c r="I81" s="50">
        <f>SUM(I82:I92)</f>
        <v>0</v>
      </c>
      <c r="J81" s="50">
        <f>SUM(J82:J92)</f>
        <v>0</v>
      </c>
      <c r="K81" s="36"/>
      <c r="L81" s="50">
        <f>SUM(L82:L92)</f>
        <v>0.219024</v>
      </c>
      <c r="M81" s="40"/>
      <c r="N81" s="3"/>
      <c r="AI81" s="36"/>
      <c r="AS81" s="50">
        <f>SUM(AJ82:AJ92)</f>
        <v>0</v>
      </c>
      <c r="AT81" s="50">
        <f>SUM(AK82:AK92)</f>
        <v>0</v>
      </c>
      <c r="AU81" s="50">
        <f>SUM(AL82:AL92)</f>
        <v>0</v>
      </c>
    </row>
    <row r="82" spans="1:64" ht="12.75">
      <c r="A82" s="10" t="s">
        <v>74</v>
      </c>
      <c r="B82" s="18"/>
      <c r="C82" s="18" t="s">
        <v>180</v>
      </c>
      <c r="D82" s="18" t="s">
        <v>333</v>
      </c>
      <c r="E82" s="18" t="s">
        <v>399</v>
      </c>
      <c r="F82" s="26">
        <v>11.34</v>
      </c>
      <c r="G82" s="105"/>
      <c r="H82" s="26">
        <f>F82*AO82</f>
        <v>0</v>
      </c>
      <c r="I82" s="26">
        <f>F82*AP82</f>
        <v>0</v>
      </c>
      <c r="J82" s="26">
        <f>F82*G82</f>
        <v>0</v>
      </c>
      <c r="K82" s="26">
        <v>0.00318</v>
      </c>
      <c r="L82" s="26">
        <f>F82*K82</f>
        <v>0.0360612</v>
      </c>
      <c r="M82" s="41" t="s">
        <v>419</v>
      </c>
      <c r="N82" s="3"/>
      <c r="Z82" s="44">
        <f>IF(AQ82="5",BJ82,0)</f>
        <v>0</v>
      </c>
      <c r="AB82" s="44">
        <f>IF(AQ82="1",BH82,0)</f>
        <v>0</v>
      </c>
      <c r="AC82" s="44">
        <f>IF(AQ82="1",BI82,0)</f>
        <v>0</v>
      </c>
      <c r="AD82" s="44">
        <f>IF(AQ82="7",BH82,0)</f>
        <v>0</v>
      </c>
      <c r="AE82" s="44">
        <f>IF(AQ82="7",BI82,0)</f>
        <v>0</v>
      </c>
      <c r="AF82" s="44">
        <f>IF(AQ82="2",BH82,0)</f>
        <v>0</v>
      </c>
      <c r="AG82" s="44">
        <f>IF(AQ82="2",BI82,0)</f>
        <v>0</v>
      </c>
      <c r="AH82" s="44">
        <f>IF(AQ82="0",BJ82,0)</f>
        <v>0</v>
      </c>
      <c r="AI82" s="36"/>
      <c r="AJ82" s="26">
        <f>IF(AN82=0,J82,0)</f>
        <v>0</v>
      </c>
      <c r="AK82" s="26">
        <f>IF(AN82=15,J82,0)</f>
        <v>0</v>
      </c>
      <c r="AL82" s="26">
        <f>IF(AN82=21,J82,0)</f>
        <v>0</v>
      </c>
      <c r="AN82" s="44">
        <v>15</v>
      </c>
      <c r="AO82" s="44">
        <f>G82*0.1018853974122</f>
        <v>0</v>
      </c>
      <c r="AP82" s="44">
        <f>G82*(1-0.1018853974122)</f>
        <v>0</v>
      </c>
      <c r="AQ82" s="45" t="s">
        <v>22</v>
      </c>
      <c r="AV82" s="44">
        <f>AW82+AX82</f>
        <v>0</v>
      </c>
      <c r="AW82" s="44">
        <f>F82*AO82</f>
        <v>0</v>
      </c>
      <c r="AX82" s="44">
        <f>F82*AP82</f>
        <v>0</v>
      </c>
      <c r="AY82" s="47" t="s">
        <v>440</v>
      </c>
      <c r="AZ82" s="47" t="s">
        <v>456</v>
      </c>
      <c r="BA82" s="36" t="s">
        <v>458</v>
      </c>
      <c r="BC82" s="44">
        <f>AW82+AX82</f>
        <v>0</v>
      </c>
      <c r="BD82" s="44">
        <f>G82/(100-BE82)*100</f>
        <v>0</v>
      </c>
      <c r="BE82" s="44">
        <v>0</v>
      </c>
      <c r="BF82" s="44">
        <f>L82</f>
        <v>0.0360612</v>
      </c>
      <c r="BH82" s="26">
        <f>F82*AO82</f>
        <v>0</v>
      </c>
      <c r="BI82" s="26">
        <f>F82*AP82</f>
        <v>0</v>
      </c>
      <c r="BJ82" s="26">
        <f>F82*G82</f>
        <v>0</v>
      </c>
      <c r="BK82" s="26" t="s">
        <v>463</v>
      </c>
      <c r="BL82" s="44">
        <v>781</v>
      </c>
    </row>
    <row r="83" spans="1:64" ht="12.75">
      <c r="A83" s="10" t="s">
        <v>75</v>
      </c>
      <c r="B83" s="18"/>
      <c r="C83" s="18" t="s">
        <v>181</v>
      </c>
      <c r="D83" s="18" t="s">
        <v>336</v>
      </c>
      <c r="E83" s="18" t="s">
        <v>399</v>
      </c>
      <c r="F83" s="26">
        <v>7.56</v>
      </c>
      <c r="G83" s="105"/>
      <c r="H83" s="26">
        <f>F83*AO83</f>
        <v>0</v>
      </c>
      <c r="I83" s="26">
        <f>F83*AP83</f>
        <v>0</v>
      </c>
      <c r="J83" s="26">
        <f>F83*G83</f>
        <v>0</v>
      </c>
      <c r="K83" s="26">
        <v>0</v>
      </c>
      <c r="L83" s="26">
        <f>F83*K83</f>
        <v>0</v>
      </c>
      <c r="M83" s="41" t="s">
        <v>419</v>
      </c>
      <c r="N83" s="3"/>
      <c r="Z83" s="44">
        <f>IF(AQ83="5",BJ83,0)</f>
        <v>0</v>
      </c>
      <c r="AB83" s="44">
        <f>IF(AQ83="1",BH83,0)</f>
        <v>0</v>
      </c>
      <c r="AC83" s="44">
        <f>IF(AQ83="1",BI83,0)</f>
        <v>0</v>
      </c>
      <c r="AD83" s="44">
        <f>IF(AQ83="7",BH83,0)</f>
        <v>0</v>
      </c>
      <c r="AE83" s="44">
        <f>IF(AQ83="7",BI83,0)</f>
        <v>0</v>
      </c>
      <c r="AF83" s="44">
        <f>IF(AQ83="2",BH83,0)</f>
        <v>0</v>
      </c>
      <c r="AG83" s="44">
        <f>IF(AQ83="2",BI83,0)</f>
        <v>0</v>
      </c>
      <c r="AH83" s="44">
        <f>IF(AQ83="0",BJ83,0)</f>
        <v>0</v>
      </c>
      <c r="AI83" s="36"/>
      <c r="AJ83" s="26">
        <f>IF(AN83=0,J83,0)</f>
        <v>0</v>
      </c>
      <c r="AK83" s="26">
        <f>IF(AN83=15,J83,0)</f>
        <v>0</v>
      </c>
      <c r="AL83" s="26">
        <f>IF(AN83=21,J83,0)</f>
        <v>0</v>
      </c>
      <c r="AN83" s="44">
        <v>15</v>
      </c>
      <c r="AO83" s="44">
        <f>G83*0</f>
        <v>0</v>
      </c>
      <c r="AP83" s="44">
        <f>G83*(1-0)</f>
        <v>0</v>
      </c>
      <c r="AQ83" s="45" t="s">
        <v>22</v>
      </c>
      <c r="AV83" s="44">
        <f>AW83+AX83</f>
        <v>0</v>
      </c>
      <c r="AW83" s="44">
        <f>F83*AO83</f>
        <v>0</v>
      </c>
      <c r="AX83" s="44">
        <f>F83*AP83</f>
        <v>0</v>
      </c>
      <c r="AY83" s="47" t="s">
        <v>440</v>
      </c>
      <c r="AZ83" s="47" t="s">
        <v>456</v>
      </c>
      <c r="BA83" s="36" t="s">
        <v>458</v>
      </c>
      <c r="BC83" s="44">
        <f>AW83+AX83</f>
        <v>0</v>
      </c>
      <c r="BD83" s="44">
        <f>G83/(100-BE83)*100</f>
        <v>0</v>
      </c>
      <c r="BE83" s="44">
        <v>0</v>
      </c>
      <c r="BF83" s="44">
        <f>L83</f>
        <v>0</v>
      </c>
      <c r="BH83" s="26">
        <f>F83*AO83</f>
        <v>0</v>
      </c>
      <c r="BI83" s="26">
        <f>F83*AP83</f>
        <v>0</v>
      </c>
      <c r="BJ83" s="26">
        <f>F83*G83</f>
        <v>0</v>
      </c>
      <c r="BK83" s="26" t="s">
        <v>463</v>
      </c>
      <c r="BL83" s="44">
        <v>781</v>
      </c>
    </row>
    <row r="84" spans="1:64" ht="12.75">
      <c r="A84" s="53" t="s">
        <v>76</v>
      </c>
      <c r="B84" s="53"/>
      <c r="C84" s="53" t="s">
        <v>182</v>
      </c>
      <c r="D84" s="53" t="s">
        <v>337</v>
      </c>
      <c r="E84" s="53" t="s">
        <v>399</v>
      </c>
      <c r="F84" s="54">
        <v>7.56</v>
      </c>
      <c r="G84" s="106"/>
      <c r="H84" s="54">
        <f>F84*AO84</f>
        <v>0</v>
      </c>
      <c r="I84" s="54">
        <f>F84*AP84</f>
        <v>0</v>
      </c>
      <c r="J84" s="54">
        <f>F84*G84</f>
        <v>0</v>
      </c>
      <c r="K84" s="54">
        <v>0</v>
      </c>
      <c r="L84" s="54">
        <f>F84*K84</f>
        <v>0</v>
      </c>
      <c r="M84" s="56" t="s">
        <v>419</v>
      </c>
      <c r="N84" s="52"/>
      <c r="Z84" s="44">
        <f>IF(AQ84="5",BJ84,0)</f>
        <v>0</v>
      </c>
      <c r="AB84" s="44">
        <f>IF(AQ84="1",BH84,0)</f>
        <v>0</v>
      </c>
      <c r="AC84" s="44">
        <f>IF(AQ84="1",BI84,0)</f>
        <v>0</v>
      </c>
      <c r="AD84" s="44">
        <f>IF(AQ84="7",BH84,0)</f>
        <v>0</v>
      </c>
      <c r="AE84" s="44">
        <f>IF(AQ84="7",BI84,0)</f>
        <v>0</v>
      </c>
      <c r="AF84" s="44">
        <f>IF(AQ84="2",BH84,0)</f>
        <v>0</v>
      </c>
      <c r="AG84" s="44">
        <f>IF(AQ84="2",BI84,0)</f>
        <v>0</v>
      </c>
      <c r="AH84" s="44">
        <f>IF(AQ84="0",BJ84,0)</f>
        <v>0</v>
      </c>
      <c r="AI84" s="36"/>
      <c r="AJ84" s="26">
        <f>IF(AN84=0,J84,0)</f>
        <v>0</v>
      </c>
      <c r="AK84" s="26">
        <f>IF(AN84=15,J84,0)</f>
        <v>0</v>
      </c>
      <c r="AL84" s="26">
        <f>IF(AN84=21,J84,0)</f>
        <v>0</v>
      </c>
      <c r="AN84" s="44">
        <v>15</v>
      </c>
      <c r="AO84" s="44">
        <f>G84*0</f>
        <v>0</v>
      </c>
      <c r="AP84" s="44">
        <f>G84*(1-0)</f>
        <v>0</v>
      </c>
      <c r="AQ84" s="45" t="s">
        <v>22</v>
      </c>
      <c r="AV84" s="44">
        <f>AW84+AX84</f>
        <v>0</v>
      </c>
      <c r="AW84" s="44">
        <f>F84*AO84</f>
        <v>0</v>
      </c>
      <c r="AX84" s="44">
        <f>F84*AP84</f>
        <v>0</v>
      </c>
      <c r="AY84" s="47" t="s">
        <v>440</v>
      </c>
      <c r="AZ84" s="47" t="s">
        <v>456</v>
      </c>
      <c r="BA84" s="36" t="s">
        <v>458</v>
      </c>
      <c r="BC84" s="44">
        <f>AW84+AX84</f>
        <v>0</v>
      </c>
      <c r="BD84" s="44">
        <f>G84/(100-BE84)*100</f>
        <v>0</v>
      </c>
      <c r="BE84" s="44">
        <v>0</v>
      </c>
      <c r="BF84" s="44">
        <f>L84</f>
        <v>0</v>
      </c>
      <c r="BH84" s="26">
        <f>F84*AO84</f>
        <v>0</v>
      </c>
      <c r="BI84" s="26">
        <f>F84*AP84</f>
        <v>0</v>
      </c>
      <c r="BJ84" s="26">
        <f>F84*G84</f>
        <v>0</v>
      </c>
      <c r="BK84" s="26" t="s">
        <v>463</v>
      </c>
      <c r="BL84" s="44">
        <v>781</v>
      </c>
    </row>
    <row r="85" spans="1:64" ht="12.75">
      <c r="A85" s="10" t="s">
        <v>77</v>
      </c>
      <c r="B85" s="18"/>
      <c r="C85" s="18" t="s">
        <v>183</v>
      </c>
      <c r="D85" s="18" t="s">
        <v>338</v>
      </c>
      <c r="E85" s="18" t="s">
        <v>400</v>
      </c>
      <c r="F85" s="26">
        <v>5</v>
      </c>
      <c r="G85" s="105"/>
      <c r="H85" s="26">
        <f>F85*AO85</f>
        <v>0</v>
      </c>
      <c r="I85" s="26">
        <f>F85*AP85</f>
        <v>0</v>
      </c>
      <c r="J85" s="26">
        <f>F85*G85</f>
        <v>0</v>
      </c>
      <c r="K85" s="26">
        <v>0</v>
      </c>
      <c r="L85" s="26">
        <f>F85*K85</f>
        <v>0</v>
      </c>
      <c r="M85" s="41" t="s">
        <v>420</v>
      </c>
      <c r="N85" s="3"/>
      <c r="Z85" s="44">
        <f>IF(AQ85="5",BJ85,0)</f>
        <v>0</v>
      </c>
      <c r="AB85" s="44">
        <f>IF(AQ85="1",BH85,0)</f>
        <v>0</v>
      </c>
      <c r="AC85" s="44">
        <f>IF(AQ85="1",BI85,0)</f>
        <v>0</v>
      </c>
      <c r="AD85" s="44">
        <f>IF(AQ85="7",BH85,0)</f>
        <v>0</v>
      </c>
      <c r="AE85" s="44">
        <f>IF(AQ85="7",BI85,0)</f>
        <v>0</v>
      </c>
      <c r="AF85" s="44">
        <f>IF(AQ85="2",BH85,0)</f>
        <v>0</v>
      </c>
      <c r="AG85" s="44">
        <f>IF(AQ85="2",BI85,0)</f>
        <v>0</v>
      </c>
      <c r="AH85" s="44">
        <f>IF(AQ85="0",BJ85,0)</f>
        <v>0</v>
      </c>
      <c r="AI85" s="36"/>
      <c r="AJ85" s="26">
        <f>IF(AN85=0,J85,0)</f>
        <v>0</v>
      </c>
      <c r="AK85" s="26">
        <f>IF(AN85=15,J85,0)</f>
        <v>0</v>
      </c>
      <c r="AL85" s="26">
        <f>IF(AN85=21,J85,0)</f>
        <v>0</v>
      </c>
      <c r="AN85" s="44">
        <v>15</v>
      </c>
      <c r="AO85" s="44">
        <f>G85*0.0198389314476527</f>
        <v>0</v>
      </c>
      <c r="AP85" s="44">
        <f>G85*(1-0.0198389314476527)</f>
        <v>0</v>
      </c>
      <c r="AQ85" s="45" t="s">
        <v>22</v>
      </c>
      <c r="AV85" s="44">
        <f>AW85+AX85</f>
        <v>0</v>
      </c>
      <c r="AW85" s="44">
        <f>F85*AO85</f>
        <v>0</v>
      </c>
      <c r="AX85" s="44">
        <f>F85*AP85</f>
        <v>0</v>
      </c>
      <c r="AY85" s="47" t="s">
        <v>440</v>
      </c>
      <c r="AZ85" s="47" t="s">
        <v>456</v>
      </c>
      <c r="BA85" s="36" t="s">
        <v>458</v>
      </c>
      <c r="BC85" s="44">
        <f>AW85+AX85</f>
        <v>0</v>
      </c>
      <c r="BD85" s="44">
        <f>G85/(100-BE85)*100</f>
        <v>0</v>
      </c>
      <c r="BE85" s="44">
        <v>0</v>
      </c>
      <c r="BF85" s="44">
        <f>L85</f>
        <v>0</v>
      </c>
      <c r="BH85" s="26">
        <f>F85*AO85</f>
        <v>0</v>
      </c>
      <c r="BI85" s="26">
        <f>F85*AP85</f>
        <v>0</v>
      </c>
      <c r="BJ85" s="26">
        <f>F85*G85</f>
        <v>0</v>
      </c>
      <c r="BK85" s="26" t="s">
        <v>463</v>
      </c>
      <c r="BL85" s="44">
        <v>781</v>
      </c>
    </row>
    <row r="86" spans="1:64" ht="12.75">
      <c r="A86" s="10" t="s">
        <v>78</v>
      </c>
      <c r="B86" s="18"/>
      <c r="C86" s="18" t="s">
        <v>184</v>
      </c>
      <c r="D86" s="18" t="s">
        <v>339</v>
      </c>
      <c r="E86" s="18" t="s">
        <v>400</v>
      </c>
      <c r="F86" s="26">
        <v>2</v>
      </c>
      <c r="G86" s="105"/>
      <c r="H86" s="26">
        <f>F86*AO86</f>
        <v>0</v>
      </c>
      <c r="I86" s="26">
        <f>F86*AP86</f>
        <v>0</v>
      </c>
      <c r="J86" s="26">
        <f>F86*G86</f>
        <v>0</v>
      </c>
      <c r="K86" s="26">
        <v>0</v>
      </c>
      <c r="L86" s="26">
        <f>F86*K86</f>
        <v>0</v>
      </c>
      <c r="M86" s="41" t="s">
        <v>419</v>
      </c>
      <c r="N86" s="3"/>
      <c r="Z86" s="44">
        <f>IF(AQ86="5",BJ86,0)</f>
        <v>0</v>
      </c>
      <c r="AB86" s="44">
        <f>IF(AQ86="1",BH86,0)</f>
        <v>0</v>
      </c>
      <c r="AC86" s="44">
        <f>IF(AQ86="1",BI86,0)</f>
        <v>0</v>
      </c>
      <c r="AD86" s="44">
        <f>IF(AQ86="7",BH86,0)</f>
        <v>0</v>
      </c>
      <c r="AE86" s="44">
        <f>IF(AQ86="7",BI86,0)</f>
        <v>0</v>
      </c>
      <c r="AF86" s="44">
        <f>IF(AQ86="2",BH86,0)</f>
        <v>0</v>
      </c>
      <c r="AG86" s="44">
        <f>IF(AQ86="2",BI86,0)</f>
        <v>0</v>
      </c>
      <c r="AH86" s="44">
        <f>IF(AQ86="0",BJ86,0)</f>
        <v>0</v>
      </c>
      <c r="AI86" s="36"/>
      <c r="AJ86" s="26">
        <f>IF(AN86=0,J86,0)</f>
        <v>0</v>
      </c>
      <c r="AK86" s="26">
        <f>IF(AN86=15,J86,0)</f>
        <v>0</v>
      </c>
      <c r="AL86" s="26">
        <f>IF(AN86=21,J86,0)</f>
        <v>0</v>
      </c>
      <c r="AN86" s="44">
        <v>15</v>
      </c>
      <c r="AO86" s="44">
        <f>G86*0.0660899653979239</f>
        <v>0</v>
      </c>
      <c r="AP86" s="44">
        <f>G86*(1-0.0660899653979239)</f>
        <v>0</v>
      </c>
      <c r="AQ86" s="45" t="s">
        <v>22</v>
      </c>
      <c r="AV86" s="44">
        <f>AW86+AX86</f>
        <v>0</v>
      </c>
      <c r="AW86" s="44">
        <f>F86*AO86</f>
        <v>0</v>
      </c>
      <c r="AX86" s="44">
        <f>F86*AP86</f>
        <v>0</v>
      </c>
      <c r="AY86" s="47" t="s">
        <v>440</v>
      </c>
      <c r="AZ86" s="47" t="s">
        <v>456</v>
      </c>
      <c r="BA86" s="36" t="s">
        <v>458</v>
      </c>
      <c r="BC86" s="44">
        <f>AW86+AX86</f>
        <v>0</v>
      </c>
      <c r="BD86" s="44">
        <f>G86/(100-BE86)*100</f>
        <v>0</v>
      </c>
      <c r="BE86" s="44">
        <v>0</v>
      </c>
      <c r="BF86" s="44">
        <f>L86</f>
        <v>0</v>
      </c>
      <c r="BH86" s="26">
        <f>F86*AO86</f>
        <v>0</v>
      </c>
      <c r="BI86" s="26">
        <f>F86*AP86</f>
        <v>0</v>
      </c>
      <c r="BJ86" s="26">
        <f>F86*G86</f>
        <v>0</v>
      </c>
      <c r="BK86" s="26" t="s">
        <v>463</v>
      </c>
      <c r="BL86" s="44">
        <v>781</v>
      </c>
    </row>
    <row r="87" spans="1:64" ht="12.75">
      <c r="A87" s="10" t="s">
        <v>79</v>
      </c>
      <c r="B87" s="18"/>
      <c r="C87" s="18" t="s">
        <v>185</v>
      </c>
      <c r="D87" s="18" t="s">
        <v>340</v>
      </c>
      <c r="E87" s="18" t="s">
        <v>401</v>
      </c>
      <c r="F87" s="26">
        <v>17.5</v>
      </c>
      <c r="G87" s="105"/>
      <c r="H87" s="26">
        <f>F87*AO87</f>
        <v>0</v>
      </c>
      <c r="I87" s="26">
        <f>F87*AP87</f>
        <v>0</v>
      </c>
      <c r="J87" s="26">
        <f>F87*G87</f>
        <v>0</v>
      </c>
      <c r="K87" s="26">
        <v>0</v>
      </c>
      <c r="L87" s="26">
        <f>F87*K87</f>
        <v>0</v>
      </c>
      <c r="M87" s="41" t="s">
        <v>419</v>
      </c>
      <c r="N87" s="3"/>
      <c r="Z87" s="44">
        <f>IF(AQ87="5",BJ87,0)</f>
        <v>0</v>
      </c>
      <c r="AB87" s="44">
        <f>IF(AQ87="1",BH87,0)</f>
        <v>0</v>
      </c>
      <c r="AC87" s="44">
        <f>IF(AQ87="1",BI87,0)</f>
        <v>0</v>
      </c>
      <c r="AD87" s="44">
        <f>IF(AQ87="7",BH87,0)</f>
        <v>0</v>
      </c>
      <c r="AE87" s="44">
        <f>IF(AQ87="7",BI87,0)</f>
        <v>0</v>
      </c>
      <c r="AF87" s="44">
        <f>IF(AQ87="2",BH87,0)</f>
        <v>0</v>
      </c>
      <c r="AG87" s="44">
        <f>IF(AQ87="2",BI87,0)</f>
        <v>0</v>
      </c>
      <c r="AH87" s="44">
        <f>IF(AQ87="0",BJ87,0)</f>
        <v>0</v>
      </c>
      <c r="AI87" s="36"/>
      <c r="AJ87" s="26">
        <f>IF(AN87=0,J87,0)</f>
        <v>0</v>
      </c>
      <c r="AK87" s="26">
        <f>IF(AN87=15,J87,0)</f>
        <v>0</v>
      </c>
      <c r="AL87" s="26">
        <f>IF(AN87=21,J87,0)</f>
        <v>0</v>
      </c>
      <c r="AN87" s="44">
        <v>15</v>
      </c>
      <c r="AO87" s="44">
        <f>G87*0</f>
        <v>0</v>
      </c>
      <c r="AP87" s="44">
        <f>G87*(1-0)</f>
        <v>0</v>
      </c>
      <c r="AQ87" s="45" t="s">
        <v>22</v>
      </c>
      <c r="AV87" s="44">
        <f>AW87+AX87</f>
        <v>0</v>
      </c>
      <c r="AW87" s="44">
        <f>F87*AO87</f>
        <v>0</v>
      </c>
      <c r="AX87" s="44">
        <f>F87*AP87</f>
        <v>0</v>
      </c>
      <c r="AY87" s="47" t="s">
        <v>440</v>
      </c>
      <c r="AZ87" s="47" t="s">
        <v>456</v>
      </c>
      <c r="BA87" s="36" t="s">
        <v>458</v>
      </c>
      <c r="BC87" s="44">
        <f>AW87+AX87</f>
        <v>0</v>
      </c>
      <c r="BD87" s="44">
        <f>G87/(100-BE87)*100</f>
        <v>0</v>
      </c>
      <c r="BE87" s="44">
        <v>0</v>
      </c>
      <c r="BF87" s="44">
        <f>L87</f>
        <v>0</v>
      </c>
      <c r="BH87" s="26">
        <f>F87*AO87</f>
        <v>0</v>
      </c>
      <c r="BI87" s="26">
        <f>F87*AP87</f>
        <v>0</v>
      </c>
      <c r="BJ87" s="26">
        <f>F87*G87</f>
        <v>0</v>
      </c>
      <c r="BK87" s="26" t="s">
        <v>463</v>
      </c>
      <c r="BL87" s="44">
        <v>781</v>
      </c>
    </row>
    <row r="88" spans="1:64" ht="12.75">
      <c r="A88" s="10" t="s">
        <v>80</v>
      </c>
      <c r="B88" s="18"/>
      <c r="C88" s="18" t="s">
        <v>186</v>
      </c>
      <c r="D88" s="18" t="s">
        <v>342</v>
      </c>
      <c r="E88" s="18" t="s">
        <v>401</v>
      </c>
      <c r="F88" s="26">
        <v>5</v>
      </c>
      <c r="G88" s="105"/>
      <c r="H88" s="26">
        <f>F88*AO88</f>
        <v>0</v>
      </c>
      <c r="I88" s="26">
        <f>F88*AP88</f>
        <v>0</v>
      </c>
      <c r="J88" s="26">
        <f>F88*G88</f>
        <v>0</v>
      </c>
      <c r="K88" s="26">
        <v>0</v>
      </c>
      <c r="L88" s="26">
        <f>F88*K88</f>
        <v>0</v>
      </c>
      <c r="M88" s="41" t="s">
        <v>419</v>
      </c>
      <c r="N88" s="3"/>
      <c r="Z88" s="44">
        <f>IF(AQ88="5",BJ88,0)</f>
        <v>0</v>
      </c>
      <c r="AB88" s="44">
        <f>IF(AQ88="1",BH88,0)</f>
        <v>0</v>
      </c>
      <c r="AC88" s="44">
        <f>IF(AQ88="1",BI88,0)</f>
        <v>0</v>
      </c>
      <c r="AD88" s="44">
        <f>IF(AQ88="7",BH88,0)</f>
        <v>0</v>
      </c>
      <c r="AE88" s="44">
        <f>IF(AQ88="7",BI88,0)</f>
        <v>0</v>
      </c>
      <c r="AF88" s="44">
        <f>IF(AQ88="2",BH88,0)</f>
        <v>0</v>
      </c>
      <c r="AG88" s="44">
        <f>IF(AQ88="2",BI88,0)</f>
        <v>0</v>
      </c>
      <c r="AH88" s="44">
        <f>IF(AQ88="0",BJ88,0)</f>
        <v>0</v>
      </c>
      <c r="AI88" s="36"/>
      <c r="AJ88" s="26">
        <f>IF(AN88=0,J88,0)</f>
        <v>0</v>
      </c>
      <c r="AK88" s="26">
        <f>IF(AN88=15,J88,0)</f>
        <v>0</v>
      </c>
      <c r="AL88" s="26">
        <f>IF(AN88=21,J88,0)</f>
        <v>0</v>
      </c>
      <c r="AN88" s="44">
        <v>15</v>
      </c>
      <c r="AO88" s="44">
        <f>G88*0.0587852494577007</f>
        <v>0</v>
      </c>
      <c r="AP88" s="44">
        <f>G88*(1-0.0587852494577007)</f>
        <v>0</v>
      </c>
      <c r="AQ88" s="45" t="s">
        <v>22</v>
      </c>
      <c r="AV88" s="44">
        <f>AW88+AX88</f>
        <v>0</v>
      </c>
      <c r="AW88" s="44">
        <f>F88*AO88</f>
        <v>0</v>
      </c>
      <c r="AX88" s="44">
        <f>F88*AP88</f>
        <v>0</v>
      </c>
      <c r="AY88" s="47" t="s">
        <v>440</v>
      </c>
      <c r="AZ88" s="47" t="s">
        <v>456</v>
      </c>
      <c r="BA88" s="36" t="s">
        <v>458</v>
      </c>
      <c r="BC88" s="44">
        <f>AW88+AX88</f>
        <v>0</v>
      </c>
      <c r="BD88" s="44">
        <f>G88/(100-BE88)*100</f>
        <v>0</v>
      </c>
      <c r="BE88" s="44">
        <v>0</v>
      </c>
      <c r="BF88" s="44">
        <f>L88</f>
        <v>0</v>
      </c>
      <c r="BH88" s="26">
        <f>F88*AO88</f>
        <v>0</v>
      </c>
      <c r="BI88" s="26">
        <f>F88*AP88</f>
        <v>0</v>
      </c>
      <c r="BJ88" s="26">
        <f>F88*G88</f>
        <v>0</v>
      </c>
      <c r="BK88" s="26" t="s">
        <v>463</v>
      </c>
      <c r="BL88" s="44">
        <v>781</v>
      </c>
    </row>
    <row r="89" spans="1:64" ht="12.75">
      <c r="A89" s="10" t="s">
        <v>81</v>
      </c>
      <c r="B89" s="18"/>
      <c r="C89" s="18" t="s">
        <v>187</v>
      </c>
      <c r="D89" s="18" t="s">
        <v>343</v>
      </c>
      <c r="E89" s="18" t="s">
        <v>401</v>
      </c>
      <c r="F89" s="26">
        <v>3</v>
      </c>
      <c r="G89" s="105"/>
      <c r="H89" s="26">
        <f>F89*AO89</f>
        <v>0</v>
      </c>
      <c r="I89" s="26">
        <f>F89*AP89</f>
        <v>0</v>
      </c>
      <c r="J89" s="26">
        <f>F89*G89</f>
        <v>0</v>
      </c>
      <c r="K89" s="26">
        <v>3E-05</v>
      </c>
      <c r="L89" s="26">
        <f>F89*K89</f>
        <v>9E-05</v>
      </c>
      <c r="M89" s="41" t="s">
        <v>419</v>
      </c>
      <c r="N89" s="3"/>
      <c r="Z89" s="44">
        <f>IF(AQ89="5",BJ89,0)</f>
        <v>0</v>
      </c>
      <c r="AB89" s="44">
        <f>IF(AQ89="1",BH89,0)</f>
        <v>0</v>
      </c>
      <c r="AC89" s="44">
        <f>IF(AQ89="1",BI89,0)</f>
        <v>0</v>
      </c>
      <c r="AD89" s="44">
        <f>IF(AQ89="7",BH89,0)</f>
        <v>0</v>
      </c>
      <c r="AE89" s="44">
        <f>IF(AQ89="7",BI89,0)</f>
        <v>0</v>
      </c>
      <c r="AF89" s="44">
        <f>IF(AQ89="2",BH89,0)</f>
        <v>0</v>
      </c>
      <c r="AG89" s="44">
        <f>IF(AQ89="2",BI89,0)</f>
        <v>0</v>
      </c>
      <c r="AH89" s="44">
        <f>IF(AQ89="0",BJ89,0)</f>
        <v>0</v>
      </c>
      <c r="AI89" s="36"/>
      <c r="AJ89" s="26">
        <f>IF(AN89=0,J89,0)</f>
        <v>0</v>
      </c>
      <c r="AK89" s="26">
        <f>IF(AN89=15,J89,0)</f>
        <v>0</v>
      </c>
      <c r="AL89" s="26">
        <f>IF(AN89=21,J89,0)</f>
        <v>0</v>
      </c>
      <c r="AN89" s="44">
        <v>15</v>
      </c>
      <c r="AO89" s="44">
        <f>G89*1</f>
        <v>0</v>
      </c>
      <c r="AP89" s="44">
        <f>G89*(1-1)</f>
        <v>0</v>
      </c>
      <c r="AQ89" s="45" t="s">
        <v>22</v>
      </c>
      <c r="AV89" s="44">
        <f>AW89+AX89</f>
        <v>0</v>
      </c>
      <c r="AW89" s="44">
        <f>F89*AO89</f>
        <v>0</v>
      </c>
      <c r="AX89" s="44">
        <f>F89*AP89</f>
        <v>0</v>
      </c>
      <c r="AY89" s="47" t="s">
        <v>440</v>
      </c>
      <c r="AZ89" s="47" t="s">
        <v>456</v>
      </c>
      <c r="BA89" s="36" t="s">
        <v>458</v>
      </c>
      <c r="BC89" s="44">
        <f>AW89+AX89</f>
        <v>0</v>
      </c>
      <c r="BD89" s="44">
        <f>G89/(100-BE89)*100</f>
        <v>0</v>
      </c>
      <c r="BE89" s="44">
        <v>0</v>
      </c>
      <c r="BF89" s="44">
        <f>L89</f>
        <v>9E-05</v>
      </c>
      <c r="BH89" s="26">
        <f>F89*AO89</f>
        <v>0</v>
      </c>
      <c r="BI89" s="26">
        <f>F89*AP89</f>
        <v>0</v>
      </c>
      <c r="BJ89" s="26">
        <f>F89*G89</f>
        <v>0</v>
      </c>
      <c r="BK89" s="26" t="s">
        <v>463</v>
      </c>
      <c r="BL89" s="44">
        <v>781</v>
      </c>
    </row>
    <row r="90" spans="1:64" ht="12.75">
      <c r="A90" s="11" t="s">
        <v>82</v>
      </c>
      <c r="B90" s="19"/>
      <c r="C90" s="19" t="s">
        <v>188</v>
      </c>
      <c r="D90" s="19" t="s">
        <v>344</v>
      </c>
      <c r="E90" s="19" t="s">
        <v>401</v>
      </c>
      <c r="F90" s="28">
        <v>17.5</v>
      </c>
      <c r="G90" s="107"/>
      <c r="H90" s="28">
        <f>F90*AO90</f>
        <v>0</v>
      </c>
      <c r="I90" s="28">
        <f>F90*AP90</f>
        <v>0</v>
      </c>
      <c r="J90" s="28">
        <f>F90*G90</f>
        <v>0</v>
      </c>
      <c r="K90" s="28">
        <v>0.00022</v>
      </c>
      <c r="L90" s="28">
        <f>F90*K90</f>
        <v>0.00385</v>
      </c>
      <c r="M90" s="42" t="s">
        <v>419</v>
      </c>
      <c r="N90" s="3"/>
      <c r="Z90" s="44">
        <f>IF(AQ90="5",BJ90,0)</f>
        <v>0</v>
      </c>
      <c r="AB90" s="44">
        <f>IF(AQ90="1",BH90,0)</f>
        <v>0</v>
      </c>
      <c r="AC90" s="44">
        <f>IF(AQ90="1",BI90,0)</f>
        <v>0</v>
      </c>
      <c r="AD90" s="44">
        <f>IF(AQ90="7",BH90,0)</f>
        <v>0</v>
      </c>
      <c r="AE90" s="44">
        <f>IF(AQ90="7",BI90,0)</f>
        <v>0</v>
      </c>
      <c r="AF90" s="44">
        <f>IF(AQ90="2",BH90,0)</f>
        <v>0</v>
      </c>
      <c r="AG90" s="44">
        <f>IF(AQ90="2",BI90,0)</f>
        <v>0</v>
      </c>
      <c r="AH90" s="44">
        <f>IF(AQ90="0",BJ90,0)</f>
        <v>0</v>
      </c>
      <c r="AI90" s="36"/>
      <c r="AJ90" s="28">
        <f>IF(AN90=0,J90,0)</f>
        <v>0</v>
      </c>
      <c r="AK90" s="28">
        <f>IF(AN90=15,J90,0)</f>
        <v>0</v>
      </c>
      <c r="AL90" s="28">
        <f>IF(AN90=21,J90,0)</f>
        <v>0</v>
      </c>
      <c r="AN90" s="44">
        <v>15</v>
      </c>
      <c r="AO90" s="44">
        <f>G90*1</f>
        <v>0</v>
      </c>
      <c r="AP90" s="44">
        <f>G90*(1-1)</f>
        <v>0</v>
      </c>
      <c r="AQ90" s="46" t="s">
        <v>22</v>
      </c>
      <c r="AV90" s="44">
        <f>AW90+AX90</f>
        <v>0</v>
      </c>
      <c r="AW90" s="44">
        <f>F90*AO90</f>
        <v>0</v>
      </c>
      <c r="AX90" s="44">
        <f>F90*AP90</f>
        <v>0</v>
      </c>
      <c r="AY90" s="47" t="s">
        <v>440</v>
      </c>
      <c r="AZ90" s="47" t="s">
        <v>456</v>
      </c>
      <c r="BA90" s="36" t="s">
        <v>458</v>
      </c>
      <c r="BC90" s="44">
        <f>AW90+AX90</f>
        <v>0</v>
      </c>
      <c r="BD90" s="44">
        <f>G90/(100-BE90)*100</f>
        <v>0</v>
      </c>
      <c r="BE90" s="44">
        <v>0</v>
      </c>
      <c r="BF90" s="44">
        <f>L90</f>
        <v>0.00385</v>
      </c>
      <c r="BH90" s="28">
        <f>F90*AO90</f>
        <v>0</v>
      </c>
      <c r="BI90" s="28">
        <f>F90*AP90</f>
        <v>0</v>
      </c>
      <c r="BJ90" s="28">
        <f>F90*G90</f>
        <v>0</v>
      </c>
      <c r="BK90" s="28" t="s">
        <v>464</v>
      </c>
      <c r="BL90" s="44">
        <v>781</v>
      </c>
    </row>
    <row r="91" spans="1:64" ht="12.75">
      <c r="A91" s="11" t="s">
        <v>83</v>
      </c>
      <c r="B91" s="19"/>
      <c r="C91" s="19" t="s">
        <v>189</v>
      </c>
      <c r="D91" s="19" t="s">
        <v>345</v>
      </c>
      <c r="E91" s="19" t="s">
        <v>399</v>
      </c>
      <c r="F91" s="28">
        <v>14.674</v>
      </c>
      <c r="G91" s="107"/>
      <c r="H91" s="28">
        <f>F91*AO91</f>
        <v>0</v>
      </c>
      <c r="I91" s="28">
        <f>F91*AP91</f>
        <v>0</v>
      </c>
      <c r="J91" s="28">
        <f>F91*G91</f>
        <v>0</v>
      </c>
      <c r="K91" s="28">
        <v>0.0122</v>
      </c>
      <c r="L91" s="28">
        <f>F91*K91</f>
        <v>0.1790228</v>
      </c>
      <c r="M91" s="42" t="s">
        <v>419</v>
      </c>
      <c r="N91" s="3"/>
      <c r="Z91" s="44">
        <f>IF(AQ91="5",BJ91,0)</f>
        <v>0</v>
      </c>
      <c r="AB91" s="44">
        <f>IF(AQ91="1",BH91,0)</f>
        <v>0</v>
      </c>
      <c r="AC91" s="44">
        <f>IF(AQ91="1",BI91,0)</f>
        <v>0</v>
      </c>
      <c r="AD91" s="44">
        <f>IF(AQ91="7",BH91,0)</f>
        <v>0</v>
      </c>
      <c r="AE91" s="44">
        <f>IF(AQ91="7",BI91,0)</f>
        <v>0</v>
      </c>
      <c r="AF91" s="44">
        <f>IF(AQ91="2",BH91,0)</f>
        <v>0</v>
      </c>
      <c r="AG91" s="44">
        <f>IF(AQ91="2",BI91,0)</f>
        <v>0</v>
      </c>
      <c r="AH91" s="44">
        <f>IF(AQ91="0",BJ91,0)</f>
        <v>0</v>
      </c>
      <c r="AI91" s="36"/>
      <c r="AJ91" s="28">
        <f>IF(AN91=0,J91,0)</f>
        <v>0</v>
      </c>
      <c r="AK91" s="28">
        <f>IF(AN91=15,J91,0)</f>
        <v>0</v>
      </c>
      <c r="AL91" s="28">
        <f>IF(AN91=21,J91,0)</f>
        <v>0</v>
      </c>
      <c r="AN91" s="44">
        <v>15</v>
      </c>
      <c r="AO91" s="44">
        <f>G91*1</f>
        <v>0</v>
      </c>
      <c r="AP91" s="44">
        <f>G91*(1-1)</f>
        <v>0</v>
      </c>
      <c r="AQ91" s="46" t="s">
        <v>22</v>
      </c>
      <c r="AV91" s="44">
        <f>AW91+AX91</f>
        <v>0</v>
      </c>
      <c r="AW91" s="44">
        <f>F91*AO91</f>
        <v>0</v>
      </c>
      <c r="AX91" s="44">
        <f>F91*AP91</f>
        <v>0</v>
      </c>
      <c r="AY91" s="47" t="s">
        <v>440</v>
      </c>
      <c r="AZ91" s="47" t="s">
        <v>456</v>
      </c>
      <c r="BA91" s="36" t="s">
        <v>458</v>
      </c>
      <c r="BC91" s="44">
        <f>AW91+AX91</f>
        <v>0</v>
      </c>
      <c r="BD91" s="44">
        <f>G91/(100-BE91)*100</f>
        <v>0</v>
      </c>
      <c r="BE91" s="44">
        <v>0</v>
      </c>
      <c r="BF91" s="44">
        <f>L91</f>
        <v>0.1790228</v>
      </c>
      <c r="BH91" s="28">
        <f>F91*AO91</f>
        <v>0</v>
      </c>
      <c r="BI91" s="28">
        <f>F91*AP91</f>
        <v>0</v>
      </c>
      <c r="BJ91" s="28">
        <f>F91*G91</f>
        <v>0</v>
      </c>
      <c r="BK91" s="28" t="s">
        <v>464</v>
      </c>
      <c r="BL91" s="44">
        <v>781</v>
      </c>
    </row>
    <row r="92" spans="1:64" ht="12.75">
      <c r="A92" s="10" t="s">
        <v>84</v>
      </c>
      <c r="B92" s="18"/>
      <c r="C92" s="18" t="s">
        <v>190</v>
      </c>
      <c r="D92" s="18" t="s">
        <v>347</v>
      </c>
      <c r="E92" s="18" t="s">
        <v>402</v>
      </c>
      <c r="F92" s="26">
        <v>0.2399</v>
      </c>
      <c r="G92" s="105"/>
      <c r="H92" s="26">
        <f>F92*AO92</f>
        <v>0</v>
      </c>
      <c r="I92" s="26">
        <f>F92*AP92</f>
        <v>0</v>
      </c>
      <c r="J92" s="26">
        <f>F92*G92</f>
        <v>0</v>
      </c>
      <c r="K92" s="26">
        <v>0</v>
      </c>
      <c r="L92" s="26">
        <f>F92*K92</f>
        <v>0</v>
      </c>
      <c r="M92" s="41" t="s">
        <v>419</v>
      </c>
      <c r="N92" s="3"/>
      <c r="Z92" s="44">
        <f>IF(AQ92="5",BJ92,0)</f>
        <v>0</v>
      </c>
      <c r="AB92" s="44">
        <f>IF(AQ92="1",BH92,0)</f>
        <v>0</v>
      </c>
      <c r="AC92" s="44">
        <f>IF(AQ92="1",BI92,0)</f>
        <v>0</v>
      </c>
      <c r="AD92" s="44">
        <f>IF(AQ92="7",BH92,0)</f>
        <v>0</v>
      </c>
      <c r="AE92" s="44">
        <f>IF(AQ92="7",BI92,0)</f>
        <v>0</v>
      </c>
      <c r="AF92" s="44">
        <f>IF(AQ92="2",BH92,0)</f>
        <v>0</v>
      </c>
      <c r="AG92" s="44">
        <f>IF(AQ92="2",BI92,0)</f>
        <v>0</v>
      </c>
      <c r="AH92" s="44">
        <f>IF(AQ92="0",BJ92,0)</f>
        <v>0</v>
      </c>
      <c r="AI92" s="36"/>
      <c r="AJ92" s="26">
        <f>IF(AN92=0,J92,0)</f>
        <v>0</v>
      </c>
      <c r="AK92" s="26">
        <f>IF(AN92=15,J92,0)</f>
        <v>0</v>
      </c>
      <c r="AL92" s="26">
        <f>IF(AN92=21,J92,0)</f>
        <v>0</v>
      </c>
      <c r="AN92" s="44">
        <v>15</v>
      </c>
      <c r="AO92" s="44">
        <f>G92*0</f>
        <v>0</v>
      </c>
      <c r="AP92" s="44">
        <f>G92*(1-0)</f>
        <v>0</v>
      </c>
      <c r="AQ92" s="45" t="s">
        <v>20</v>
      </c>
      <c r="AV92" s="44">
        <f>AW92+AX92</f>
        <v>0</v>
      </c>
      <c r="AW92" s="44">
        <f>F92*AO92</f>
        <v>0</v>
      </c>
      <c r="AX92" s="44">
        <f>F92*AP92</f>
        <v>0</v>
      </c>
      <c r="AY92" s="47" t="s">
        <v>440</v>
      </c>
      <c r="AZ92" s="47" t="s">
        <v>456</v>
      </c>
      <c r="BA92" s="36" t="s">
        <v>458</v>
      </c>
      <c r="BC92" s="44">
        <f>AW92+AX92</f>
        <v>0</v>
      </c>
      <c r="BD92" s="44">
        <f>G92/(100-BE92)*100</f>
        <v>0</v>
      </c>
      <c r="BE92" s="44">
        <v>0</v>
      </c>
      <c r="BF92" s="44">
        <f>L92</f>
        <v>0</v>
      </c>
      <c r="BH92" s="26">
        <f>F92*AO92</f>
        <v>0</v>
      </c>
      <c r="BI92" s="26">
        <f>F92*AP92</f>
        <v>0</v>
      </c>
      <c r="BJ92" s="26">
        <f>F92*G92</f>
        <v>0</v>
      </c>
      <c r="BK92" s="26" t="s">
        <v>463</v>
      </c>
      <c r="BL92" s="44">
        <v>781</v>
      </c>
    </row>
    <row r="93" spans="1:47" ht="12.75">
      <c r="A93" s="113"/>
      <c r="B93" s="114"/>
      <c r="C93" s="114" t="s">
        <v>191</v>
      </c>
      <c r="D93" s="114" t="s">
        <v>348</v>
      </c>
      <c r="E93" s="113" t="s">
        <v>15</v>
      </c>
      <c r="F93" s="113" t="s">
        <v>15</v>
      </c>
      <c r="G93" s="113" t="s">
        <v>15</v>
      </c>
      <c r="H93" s="115">
        <f>SUM(H94:H97)</f>
        <v>0</v>
      </c>
      <c r="I93" s="115">
        <f>SUM(I94:I97)</f>
        <v>0</v>
      </c>
      <c r="J93" s="115">
        <f>SUM(J94:J97)</f>
        <v>0</v>
      </c>
      <c r="K93" s="116"/>
      <c r="L93" s="115">
        <f>SUM(L94:L97)</f>
        <v>0.001788</v>
      </c>
      <c r="M93" s="117"/>
      <c r="N93" s="52"/>
      <c r="AI93" s="36"/>
      <c r="AS93" s="50">
        <f>SUM(AJ94:AJ97)</f>
        <v>0</v>
      </c>
      <c r="AT93" s="50">
        <f>SUM(AK94:AK97)</f>
        <v>0</v>
      </c>
      <c r="AU93" s="50">
        <f>SUM(AL94:AL97)</f>
        <v>0</v>
      </c>
    </row>
    <row r="94" spans="1:64" ht="12.75">
      <c r="A94" s="57" t="s">
        <v>85</v>
      </c>
      <c r="B94" s="57"/>
      <c r="C94" s="57" t="s">
        <v>192</v>
      </c>
      <c r="D94" s="57" t="s">
        <v>349</v>
      </c>
      <c r="E94" s="57" t="s">
        <v>399</v>
      </c>
      <c r="F94" s="58">
        <v>3.6</v>
      </c>
      <c r="G94" s="104"/>
      <c r="H94" s="58">
        <f>F94*AO94</f>
        <v>0</v>
      </c>
      <c r="I94" s="58">
        <f>F94*AP94</f>
        <v>0</v>
      </c>
      <c r="J94" s="58">
        <f>F94*G94</f>
        <v>0</v>
      </c>
      <c r="K94" s="58">
        <v>0.00023</v>
      </c>
      <c r="L94" s="58">
        <f>F94*K94</f>
        <v>0.0008280000000000001</v>
      </c>
      <c r="M94" s="55" t="s">
        <v>419</v>
      </c>
      <c r="N94" s="52"/>
      <c r="Z94" s="44">
        <f>IF(AQ94="5",BJ94,0)</f>
        <v>0</v>
      </c>
      <c r="AB94" s="44">
        <f>IF(AQ94="1",BH94,0)</f>
        <v>0</v>
      </c>
      <c r="AC94" s="44">
        <f>IF(AQ94="1",BI94,0)</f>
        <v>0</v>
      </c>
      <c r="AD94" s="44">
        <f>IF(AQ94="7",BH94,0)</f>
        <v>0</v>
      </c>
      <c r="AE94" s="44">
        <f>IF(AQ94="7",BI94,0)</f>
        <v>0</v>
      </c>
      <c r="AF94" s="44">
        <f>IF(AQ94="2",BH94,0)</f>
        <v>0</v>
      </c>
      <c r="AG94" s="44">
        <f>IF(AQ94="2",BI94,0)</f>
        <v>0</v>
      </c>
      <c r="AH94" s="44">
        <f>IF(AQ94="0",BJ94,0)</f>
        <v>0</v>
      </c>
      <c r="AI94" s="36"/>
      <c r="AJ94" s="26">
        <f>IF(AN94=0,J94,0)</f>
        <v>0</v>
      </c>
      <c r="AK94" s="26">
        <f>IF(AN94=15,J94,0)</f>
        <v>0</v>
      </c>
      <c r="AL94" s="26">
        <f>IF(AN94=21,J94,0)</f>
        <v>0</v>
      </c>
      <c r="AN94" s="44">
        <v>15</v>
      </c>
      <c r="AO94" s="44">
        <f>G94*0.177636761487965</f>
        <v>0</v>
      </c>
      <c r="AP94" s="44">
        <f>G94*(1-0.177636761487965)</f>
        <v>0</v>
      </c>
      <c r="AQ94" s="45" t="s">
        <v>22</v>
      </c>
      <c r="AV94" s="44">
        <f>AW94+AX94</f>
        <v>0</v>
      </c>
      <c r="AW94" s="44">
        <f>F94*AO94</f>
        <v>0</v>
      </c>
      <c r="AX94" s="44">
        <f>F94*AP94</f>
        <v>0</v>
      </c>
      <c r="AY94" s="47" t="s">
        <v>441</v>
      </c>
      <c r="AZ94" s="47" t="s">
        <v>456</v>
      </c>
      <c r="BA94" s="36" t="s">
        <v>458</v>
      </c>
      <c r="BC94" s="44">
        <f>AW94+AX94</f>
        <v>0</v>
      </c>
      <c r="BD94" s="44">
        <f>G94/(100-BE94)*100</f>
        <v>0</v>
      </c>
      <c r="BE94" s="44">
        <v>0</v>
      </c>
      <c r="BF94" s="44">
        <f>L94</f>
        <v>0.0008280000000000001</v>
      </c>
      <c r="BH94" s="26">
        <f>F94*AO94</f>
        <v>0</v>
      </c>
      <c r="BI94" s="26">
        <f>F94*AP94</f>
        <v>0</v>
      </c>
      <c r="BJ94" s="26">
        <f>F94*G94</f>
        <v>0</v>
      </c>
      <c r="BK94" s="26" t="s">
        <v>463</v>
      </c>
      <c r="BL94" s="44">
        <v>783</v>
      </c>
    </row>
    <row r="95" spans="1:64" ht="12.75">
      <c r="A95" s="57" t="s">
        <v>86</v>
      </c>
      <c r="B95" s="57"/>
      <c r="C95" s="57" t="s">
        <v>193</v>
      </c>
      <c r="D95" s="57" t="s">
        <v>350</v>
      </c>
      <c r="E95" s="57" t="s">
        <v>399</v>
      </c>
      <c r="F95" s="58">
        <v>3.6</v>
      </c>
      <c r="G95" s="104"/>
      <c r="H95" s="58">
        <f>F95*AO95</f>
        <v>0</v>
      </c>
      <c r="I95" s="58">
        <f>F95*AP95</f>
        <v>0</v>
      </c>
      <c r="J95" s="58">
        <f>F95*G95</f>
        <v>0</v>
      </c>
      <c r="K95" s="58">
        <v>0</v>
      </c>
      <c r="L95" s="58">
        <f>F95*K95</f>
        <v>0</v>
      </c>
      <c r="M95" s="55" t="s">
        <v>419</v>
      </c>
      <c r="N95" s="52"/>
      <c r="Z95" s="44">
        <f>IF(AQ95="5",BJ95,0)</f>
        <v>0</v>
      </c>
      <c r="AB95" s="44">
        <f>IF(AQ95="1",BH95,0)</f>
        <v>0</v>
      </c>
      <c r="AC95" s="44">
        <f>IF(AQ95="1",BI95,0)</f>
        <v>0</v>
      </c>
      <c r="AD95" s="44">
        <f>IF(AQ95="7",BH95,0)</f>
        <v>0</v>
      </c>
      <c r="AE95" s="44">
        <f>IF(AQ95="7",BI95,0)</f>
        <v>0</v>
      </c>
      <c r="AF95" s="44">
        <f>IF(AQ95="2",BH95,0)</f>
        <v>0</v>
      </c>
      <c r="AG95" s="44">
        <f>IF(AQ95="2",BI95,0)</f>
        <v>0</v>
      </c>
      <c r="AH95" s="44">
        <f>IF(AQ95="0",BJ95,0)</f>
        <v>0</v>
      </c>
      <c r="AI95" s="36"/>
      <c r="AJ95" s="26">
        <f>IF(AN95=0,J95,0)</f>
        <v>0</v>
      </c>
      <c r="AK95" s="26">
        <f>IF(AN95=15,J95,0)</f>
        <v>0</v>
      </c>
      <c r="AL95" s="26">
        <f>IF(AN95=21,J95,0)</f>
        <v>0</v>
      </c>
      <c r="AN95" s="44">
        <v>15</v>
      </c>
      <c r="AO95" s="44">
        <f>G95*0.0272076372315036</f>
        <v>0</v>
      </c>
      <c r="AP95" s="44">
        <f>G95*(1-0.0272076372315036)</f>
        <v>0</v>
      </c>
      <c r="AQ95" s="45" t="s">
        <v>22</v>
      </c>
      <c r="AV95" s="44">
        <f>AW95+AX95</f>
        <v>0</v>
      </c>
      <c r="AW95" s="44">
        <f>F95*AO95</f>
        <v>0</v>
      </c>
      <c r="AX95" s="44">
        <f>F95*AP95</f>
        <v>0</v>
      </c>
      <c r="AY95" s="47" t="s">
        <v>441</v>
      </c>
      <c r="AZ95" s="47" t="s">
        <v>456</v>
      </c>
      <c r="BA95" s="36" t="s">
        <v>458</v>
      </c>
      <c r="BC95" s="44">
        <f>AW95+AX95</f>
        <v>0</v>
      </c>
      <c r="BD95" s="44">
        <f>G95/(100-BE95)*100</f>
        <v>0</v>
      </c>
      <c r="BE95" s="44">
        <v>0</v>
      </c>
      <c r="BF95" s="44">
        <f>L95</f>
        <v>0</v>
      </c>
      <c r="BH95" s="26">
        <f>F95*AO95</f>
        <v>0</v>
      </c>
      <c r="BI95" s="26">
        <f>F95*AP95</f>
        <v>0</v>
      </c>
      <c r="BJ95" s="26">
        <f>F95*G95</f>
        <v>0</v>
      </c>
      <c r="BK95" s="26" t="s">
        <v>463</v>
      </c>
      <c r="BL95" s="44">
        <v>783</v>
      </c>
    </row>
    <row r="96" spans="1:64" ht="12.75">
      <c r="A96" s="57" t="s">
        <v>87</v>
      </c>
      <c r="B96" s="57"/>
      <c r="C96" s="57" t="s">
        <v>194</v>
      </c>
      <c r="D96" s="57" t="s">
        <v>351</v>
      </c>
      <c r="E96" s="57" t="s">
        <v>399</v>
      </c>
      <c r="F96" s="58">
        <v>4</v>
      </c>
      <c r="G96" s="104"/>
      <c r="H96" s="58">
        <f>F96*AO96</f>
        <v>0</v>
      </c>
      <c r="I96" s="58">
        <f>F96*AP96</f>
        <v>0</v>
      </c>
      <c r="J96" s="58">
        <f>F96*G96</f>
        <v>0</v>
      </c>
      <c r="K96" s="58">
        <v>0.00024</v>
      </c>
      <c r="L96" s="58">
        <f>F96*K96</f>
        <v>0.00096</v>
      </c>
      <c r="M96" s="55" t="s">
        <v>419</v>
      </c>
      <c r="N96" s="52"/>
      <c r="Z96" s="44">
        <f>IF(AQ96="5",BJ96,0)</f>
        <v>0</v>
      </c>
      <c r="AB96" s="44">
        <f>IF(AQ96="1",BH96,0)</f>
        <v>0</v>
      </c>
      <c r="AC96" s="44">
        <f>IF(AQ96="1",BI96,0)</f>
        <v>0</v>
      </c>
      <c r="AD96" s="44">
        <f>IF(AQ96="7",BH96,0)</f>
        <v>0</v>
      </c>
      <c r="AE96" s="44">
        <f>IF(AQ96="7",BI96,0)</f>
        <v>0</v>
      </c>
      <c r="AF96" s="44">
        <f>IF(AQ96="2",BH96,0)</f>
        <v>0</v>
      </c>
      <c r="AG96" s="44">
        <f>IF(AQ96="2",BI96,0)</f>
        <v>0</v>
      </c>
      <c r="AH96" s="44">
        <f>IF(AQ96="0",BJ96,0)</f>
        <v>0</v>
      </c>
      <c r="AI96" s="36"/>
      <c r="AJ96" s="26">
        <f>IF(AN96=0,J96,0)</f>
        <v>0</v>
      </c>
      <c r="AK96" s="26">
        <f>IF(AN96=15,J96,0)</f>
        <v>0</v>
      </c>
      <c r="AL96" s="26">
        <f>IF(AN96=21,J96,0)</f>
        <v>0</v>
      </c>
      <c r="AN96" s="44">
        <v>15</v>
      </c>
      <c r="AO96" s="44">
        <f>G96*0.370798479087452</f>
        <v>0</v>
      </c>
      <c r="AP96" s="44">
        <f>G96*(1-0.370798479087452)</f>
        <v>0</v>
      </c>
      <c r="AQ96" s="45" t="s">
        <v>22</v>
      </c>
      <c r="AV96" s="44">
        <f>AW96+AX96</f>
        <v>0</v>
      </c>
      <c r="AW96" s="44">
        <f>F96*AO96</f>
        <v>0</v>
      </c>
      <c r="AX96" s="44">
        <f>F96*AP96</f>
        <v>0</v>
      </c>
      <c r="AY96" s="47" t="s">
        <v>441</v>
      </c>
      <c r="AZ96" s="47" t="s">
        <v>456</v>
      </c>
      <c r="BA96" s="36" t="s">
        <v>458</v>
      </c>
      <c r="BC96" s="44">
        <f>AW96+AX96</f>
        <v>0</v>
      </c>
      <c r="BD96" s="44">
        <f>G96/(100-BE96)*100</f>
        <v>0</v>
      </c>
      <c r="BE96" s="44">
        <v>0</v>
      </c>
      <c r="BF96" s="44">
        <f>L96</f>
        <v>0.00096</v>
      </c>
      <c r="BH96" s="26">
        <f>F96*AO96</f>
        <v>0</v>
      </c>
      <c r="BI96" s="26">
        <f>F96*AP96</f>
        <v>0</v>
      </c>
      <c r="BJ96" s="26">
        <f>F96*G96</f>
        <v>0</v>
      </c>
      <c r="BK96" s="26" t="s">
        <v>463</v>
      </c>
      <c r="BL96" s="44">
        <v>783</v>
      </c>
    </row>
    <row r="97" spans="1:64" ht="12.75">
      <c r="A97" s="57" t="s">
        <v>88</v>
      </c>
      <c r="B97" s="57"/>
      <c r="C97" s="57" t="s">
        <v>193</v>
      </c>
      <c r="D97" s="57" t="s">
        <v>352</v>
      </c>
      <c r="E97" s="57" t="s">
        <v>399</v>
      </c>
      <c r="F97" s="58">
        <v>4</v>
      </c>
      <c r="G97" s="104"/>
      <c r="H97" s="58">
        <f>F97*AO97</f>
        <v>0</v>
      </c>
      <c r="I97" s="58">
        <f>F97*AP97</f>
        <v>0</v>
      </c>
      <c r="J97" s="58">
        <f>F97*G97</f>
        <v>0</v>
      </c>
      <c r="K97" s="58">
        <v>0</v>
      </c>
      <c r="L97" s="58">
        <f>F97*K97</f>
        <v>0</v>
      </c>
      <c r="M97" s="55" t="s">
        <v>419</v>
      </c>
      <c r="N97" s="52"/>
      <c r="Z97" s="44">
        <f>IF(AQ97="5",BJ97,0)</f>
        <v>0</v>
      </c>
      <c r="AB97" s="44">
        <f>IF(AQ97="1",BH97,0)</f>
        <v>0</v>
      </c>
      <c r="AC97" s="44">
        <f>IF(AQ97="1",BI97,0)</f>
        <v>0</v>
      </c>
      <c r="AD97" s="44">
        <f>IF(AQ97="7",BH97,0)</f>
        <v>0</v>
      </c>
      <c r="AE97" s="44">
        <f>IF(AQ97="7",BI97,0)</f>
        <v>0</v>
      </c>
      <c r="AF97" s="44">
        <f>IF(AQ97="2",BH97,0)</f>
        <v>0</v>
      </c>
      <c r="AG97" s="44">
        <f>IF(AQ97="2",BI97,0)</f>
        <v>0</v>
      </c>
      <c r="AH97" s="44">
        <f>IF(AQ97="0",BJ97,0)</f>
        <v>0</v>
      </c>
      <c r="AI97" s="36"/>
      <c r="AJ97" s="26">
        <f>IF(AN97=0,J97,0)</f>
        <v>0</v>
      </c>
      <c r="AK97" s="26">
        <f>IF(AN97=15,J97,0)</f>
        <v>0</v>
      </c>
      <c r="AL97" s="26">
        <f>IF(AN97=21,J97,0)</f>
        <v>0</v>
      </c>
      <c r="AN97" s="44">
        <v>15</v>
      </c>
      <c r="AO97" s="44">
        <f>G97*0.0272076372315036</f>
        <v>0</v>
      </c>
      <c r="AP97" s="44">
        <f>G97*(1-0.0272076372315036)</f>
        <v>0</v>
      </c>
      <c r="AQ97" s="45" t="s">
        <v>22</v>
      </c>
      <c r="AV97" s="44">
        <f>AW97+AX97</f>
        <v>0</v>
      </c>
      <c r="AW97" s="44">
        <f>F97*AO97</f>
        <v>0</v>
      </c>
      <c r="AX97" s="44">
        <f>F97*AP97</f>
        <v>0</v>
      </c>
      <c r="AY97" s="47" t="s">
        <v>441</v>
      </c>
      <c r="AZ97" s="47" t="s">
        <v>456</v>
      </c>
      <c r="BA97" s="36" t="s">
        <v>458</v>
      </c>
      <c r="BC97" s="44">
        <f>AW97+AX97</f>
        <v>0</v>
      </c>
      <c r="BD97" s="44">
        <f>G97/(100-BE97)*100</f>
        <v>0</v>
      </c>
      <c r="BE97" s="44">
        <v>0</v>
      </c>
      <c r="BF97" s="44">
        <f>L97</f>
        <v>0</v>
      </c>
      <c r="BH97" s="26">
        <f>F97*AO97</f>
        <v>0</v>
      </c>
      <c r="BI97" s="26">
        <f>F97*AP97</f>
        <v>0</v>
      </c>
      <c r="BJ97" s="26">
        <f>F97*G97</f>
        <v>0</v>
      </c>
      <c r="BK97" s="26" t="s">
        <v>463</v>
      </c>
      <c r="BL97" s="44">
        <v>783</v>
      </c>
    </row>
    <row r="98" spans="1:47" ht="12.75">
      <c r="A98" s="113"/>
      <c r="B98" s="114"/>
      <c r="C98" s="114" t="s">
        <v>195</v>
      </c>
      <c r="D98" s="114" t="s">
        <v>353</v>
      </c>
      <c r="E98" s="113" t="s">
        <v>15</v>
      </c>
      <c r="F98" s="113" t="s">
        <v>15</v>
      </c>
      <c r="G98" s="113" t="s">
        <v>15</v>
      </c>
      <c r="H98" s="115">
        <f>SUM(H99:H101)</f>
        <v>0</v>
      </c>
      <c r="I98" s="115">
        <f>SUM(I99:I101)</f>
        <v>0</v>
      </c>
      <c r="J98" s="115">
        <f>SUM(J99:J101)</f>
        <v>0</v>
      </c>
      <c r="K98" s="116"/>
      <c r="L98" s="115">
        <f>SUM(L99:L101)</f>
        <v>0.01958944</v>
      </c>
      <c r="M98" s="117"/>
      <c r="N98" s="52"/>
      <c r="AI98" s="36"/>
      <c r="AS98" s="50">
        <f>SUM(AJ99:AJ101)</f>
        <v>0</v>
      </c>
      <c r="AT98" s="50">
        <f>SUM(AK99:AK101)</f>
        <v>0</v>
      </c>
      <c r="AU98" s="50">
        <f>SUM(AL99:AL101)</f>
        <v>0</v>
      </c>
    </row>
    <row r="99" spans="1:64" ht="12.75">
      <c r="A99" s="57" t="s">
        <v>89</v>
      </c>
      <c r="B99" s="57"/>
      <c r="C99" s="57" t="s">
        <v>196</v>
      </c>
      <c r="D99" s="57" t="s">
        <v>354</v>
      </c>
      <c r="E99" s="57" t="s">
        <v>399</v>
      </c>
      <c r="F99" s="58">
        <v>115.232</v>
      </c>
      <c r="G99" s="104"/>
      <c r="H99" s="58">
        <f>F99*AO99</f>
        <v>0</v>
      </c>
      <c r="I99" s="58">
        <f>F99*AP99</f>
        <v>0</v>
      </c>
      <c r="J99" s="58">
        <f>F99*G99</f>
        <v>0</v>
      </c>
      <c r="K99" s="58">
        <v>0</v>
      </c>
      <c r="L99" s="58">
        <f>F99*K99</f>
        <v>0</v>
      </c>
      <c r="M99" s="55" t="s">
        <v>419</v>
      </c>
      <c r="N99" s="52"/>
      <c r="Z99" s="44">
        <f>IF(AQ99="5",BJ99,0)</f>
        <v>0</v>
      </c>
      <c r="AB99" s="44">
        <f>IF(AQ99="1",BH99,0)</f>
        <v>0</v>
      </c>
      <c r="AC99" s="44">
        <f>IF(AQ99="1",BI99,0)</f>
        <v>0</v>
      </c>
      <c r="AD99" s="44">
        <f>IF(AQ99="7",BH99,0)</f>
        <v>0</v>
      </c>
      <c r="AE99" s="44">
        <f>IF(AQ99="7",BI99,0)</f>
        <v>0</v>
      </c>
      <c r="AF99" s="44">
        <f>IF(AQ99="2",BH99,0)</f>
        <v>0</v>
      </c>
      <c r="AG99" s="44">
        <f>IF(AQ99="2",BI99,0)</f>
        <v>0</v>
      </c>
      <c r="AH99" s="44">
        <f>IF(AQ99="0",BJ99,0)</f>
        <v>0</v>
      </c>
      <c r="AI99" s="36"/>
      <c r="AJ99" s="26">
        <f>IF(AN99=0,J99,0)</f>
        <v>0</v>
      </c>
      <c r="AK99" s="26">
        <f>IF(AN99=15,J99,0)</f>
        <v>0</v>
      </c>
      <c r="AL99" s="26">
        <f>IF(AN99=21,J99,0)</f>
        <v>0</v>
      </c>
      <c r="AN99" s="44">
        <v>15</v>
      </c>
      <c r="AO99" s="44">
        <f>G99*0.0027430675313958</f>
        <v>0</v>
      </c>
      <c r="AP99" s="44">
        <f>G99*(1-0.0027430675313958)</f>
        <v>0</v>
      </c>
      <c r="AQ99" s="45" t="s">
        <v>22</v>
      </c>
      <c r="AV99" s="44">
        <f>AW99+AX99</f>
        <v>0</v>
      </c>
      <c r="AW99" s="44">
        <f>F99*AO99</f>
        <v>0</v>
      </c>
      <c r="AX99" s="44">
        <f>F99*AP99</f>
        <v>0</v>
      </c>
      <c r="AY99" s="47" t="s">
        <v>442</v>
      </c>
      <c r="AZ99" s="47" t="s">
        <v>456</v>
      </c>
      <c r="BA99" s="36" t="s">
        <v>458</v>
      </c>
      <c r="BC99" s="44">
        <f>AW99+AX99</f>
        <v>0</v>
      </c>
      <c r="BD99" s="44">
        <f>G99/(100-BE99)*100</f>
        <v>0</v>
      </c>
      <c r="BE99" s="44">
        <v>0</v>
      </c>
      <c r="BF99" s="44">
        <f>L99</f>
        <v>0</v>
      </c>
      <c r="BH99" s="26">
        <f>F99*AO99</f>
        <v>0</v>
      </c>
      <c r="BI99" s="26">
        <f>F99*AP99</f>
        <v>0</v>
      </c>
      <c r="BJ99" s="26">
        <f>F99*G99</f>
        <v>0</v>
      </c>
      <c r="BK99" s="26" t="s">
        <v>463</v>
      </c>
      <c r="BL99" s="44">
        <v>784</v>
      </c>
    </row>
    <row r="100" spans="1:64" ht="12.75">
      <c r="A100" s="57" t="s">
        <v>90</v>
      </c>
      <c r="B100" s="57"/>
      <c r="C100" s="57" t="s">
        <v>197</v>
      </c>
      <c r="D100" s="57" t="s">
        <v>355</v>
      </c>
      <c r="E100" s="57" t="s">
        <v>399</v>
      </c>
      <c r="F100" s="58">
        <v>115.232</v>
      </c>
      <c r="G100" s="104"/>
      <c r="H100" s="58">
        <f>F100*AO100</f>
        <v>0</v>
      </c>
      <c r="I100" s="58">
        <f>F100*AP100</f>
        <v>0</v>
      </c>
      <c r="J100" s="58">
        <f>F100*G100</f>
        <v>0</v>
      </c>
      <c r="K100" s="58">
        <v>3E-05</v>
      </c>
      <c r="L100" s="58">
        <f>F100*K100</f>
        <v>0.0034569600000000002</v>
      </c>
      <c r="M100" s="55" t="s">
        <v>419</v>
      </c>
      <c r="N100" s="52"/>
      <c r="Z100" s="44">
        <f>IF(AQ100="5",BJ100,0)</f>
        <v>0</v>
      </c>
      <c r="AB100" s="44">
        <f>IF(AQ100="1",BH100,0)</f>
        <v>0</v>
      </c>
      <c r="AC100" s="44">
        <f>IF(AQ100="1",BI100,0)</f>
        <v>0</v>
      </c>
      <c r="AD100" s="44">
        <f>IF(AQ100="7",BH100,0)</f>
        <v>0</v>
      </c>
      <c r="AE100" s="44">
        <f>IF(AQ100="7",BI100,0)</f>
        <v>0</v>
      </c>
      <c r="AF100" s="44">
        <f>IF(AQ100="2",BH100,0)</f>
        <v>0</v>
      </c>
      <c r="AG100" s="44">
        <f>IF(AQ100="2",BI100,0)</f>
        <v>0</v>
      </c>
      <c r="AH100" s="44">
        <f>IF(AQ100="0",BJ100,0)</f>
        <v>0</v>
      </c>
      <c r="AI100" s="36"/>
      <c r="AJ100" s="26">
        <f>IF(AN100=0,J100,0)</f>
        <v>0</v>
      </c>
      <c r="AK100" s="26">
        <f>IF(AN100=15,J100,0)</f>
        <v>0</v>
      </c>
      <c r="AL100" s="26">
        <f>IF(AN100=21,J100,0)</f>
        <v>0</v>
      </c>
      <c r="AN100" s="44">
        <v>15</v>
      </c>
      <c r="AO100" s="44">
        <f>G100*0.0885056058731995</f>
        <v>0</v>
      </c>
      <c r="AP100" s="44">
        <f>G100*(1-0.0885056058731995)</f>
        <v>0</v>
      </c>
      <c r="AQ100" s="45" t="s">
        <v>22</v>
      </c>
      <c r="AV100" s="44">
        <f>AW100+AX100</f>
        <v>0</v>
      </c>
      <c r="AW100" s="44">
        <f>F100*AO100</f>
        <v>0</v>
      </c>
      <c r="AX100" s="44">
        <f>F100*AP100</f>
        <v>0</v>
      </c>
      <c r="AY100" s="47" t="s">
        <v>442</v>
      </c>
      <c r="AZ100" s="47" t="s">
        <v>456</v>
      </c>
      <c r="BA100" s="36" t="s">
        <v>458</v>
      </c>
      <c r="BC100" s="44">
        <f>AW100+AX100</f>
        <v>0</v>
      </c>
      <c r="BD100" s="44">
        <f>G100/(100-BE100)*100</f>
        <v>0</v>
      </c>
      <c r="BE100" s="44">
        <v>0</v>
      </c>
      <c r="BF100" s="44">
        <f>L100</f>
        <v>0.0034569600000000002</v>
      </c>
      <c r="BH100" s="26">
        <f>F100*AO100</f>
        <v>0</v>
      </c>
      <c r="BI100" s="26">
        <f>F100*AP100</f>
        <v>0</v>
      </c>
      <c r="BJ100" s="26">
        <f>F100*G100</f>
        <v>0</v>
      </c>
      <c r="BK100" s="26" t="s">
        <v>463</v>
      </c>
      <c r="BL100" s="44">
        <v>784</v>
      </c>
    </row>
    <row r="101" spans="1:64" ht="12.75">
      <c r="A101" s="57" t="s">
        <v>91</v>
      </c>
      <c r="B101" s="57"/>
      <c r="C101" s="57" t="s">
        <v>198</v>
      </c>
      <c r="D101" s="57" t="s">
        <v>356</v>
      </c>
      <c r="E101" s="57" t="s">
        <v>399</v>
      </c>
      <c r="F101" s="58">
        <v>115.232</v>
      </c>
      <c r="G101" s="104"/>
      <c r="H101" s="58">
        <f>F101*AO101</f>
        <v>0</v>
      </c>
      <c r="I101" s="58">
        <f>F101*AP101</f>
        <v>0</v>
      </c>
      <c r="J101" s="58">
        <f>F101*G101</f>
        <v>0</v>
      </c>
      <c r="K101" s="58">
        <v>0.00014</v>
      </c>
      <c r="L101" s="58">
        <f>F101*K101</f>
        <v>0.016132479999999998</v>
      </c>
      <c r="M101" s="55" t="s">
        <v>419</v>
      </c>
      <c r="N101" s="52"/>
      <c r="Z101" s="44">
        <f>IF(AQ101="5",BJ101,0)</f>
        <v>0</v>
      </c>
      <c r="AB101" s="44">
        <f>IF(AQ101="1",BH101,0)</f>
        <v>0</v>
      </c>
      <c r="AC101" s="44">
        <f>IF(AQ101="1",BI101,0)</f>
        <v>0</v>
      </c>
      <c r="AD101" s="44">
        <f>IF(AQ101="7",BH101,0)</f>
        <v>0</v>
      </c>
      <c r="AE101" s="44">
        <f>IF(AQ101="7",BI101,0)</f>
        <v>0</v>
      </c>
      <c r="AF101" s="44">
        <f>IF(AQ101="2",BH101,0)</f>
        <v>0</v>
      </c>
      <c r="AG101" s="44">
        <f>IF(AQ101="2",BI101,0)</f>
        <v>0</v>
      </c>
      <c r="AH101" s="44">
        <f>IF(AQ101="0",BJ101,0)</f>
        <v>0</v>
      </c>
      <c r="AI101" s="36"/>
      <c r="AJ101" s="26">
        <f>IF(AN101=0,J101,0)</f>
        <v>0</v>
      </c>
      <c r="AK101" s="26">
        <f>IF(AN101=15,J101,0)</f>
        <v>0</v>
      </c>
      <c r="AL101" s="26">
        <f>IF(AN101=21,J101,0)</f>
        <v>0</v>
      </c>
      <c r="AN101" s="44">
        <v>15</v>
      </c>
      <c r="AO101" s="44">
        <f>G101*0.0709870356162959</f>
        <v>0</v>
      </c>
      <c r="AP101" s="44">
        <f>G101*(1-0.0709870356162959)</f>
        <v>0</v>
      </c>
      <c r="AQ101" s="45" t="s">
        <v>22</v>
      </c>
      <c r="AV101" s="44">
        <f>AW101+AX101</f>
        <v>0</v>
      </c>
      <c r="AW101" s="44">
        <f>F101*AO101</f>
        <v>0</v>
      </c>
      <c r="AX101" s="44">
        <f>F101*AP101</f>
        <v>0</v>
      </c>
      <c r="AY101" s="47" t="s">
        <v>442</v>
      </c>
      <c r="AZ101" s="47" t="s">
        <v>456</v>
      </c>
      <c r="BA101" s="36" t="s">
        <v>458</v>
      </c>
      <c r="BC101" s="44">
        <f>AW101+AX101</f>
        <v>0</v>
      </c>
      <c r="BD101" s="44">
        <f>G101/(100-BE101)*100</f>
        <v>0</v>
      </c>
      <c r="BE101" s="44">
        <v>0</v>
      </c>
      <c r="BF101" s="44">
        <f>L101</f>
        <v>0.016132479999999998</v>
      </c>
      <c r="BH101" s="26">
        <f>F101*AO101</f>
        <v>0</v>
      </c>
      <c r="BI101" s="26">
        <f>F101*AP101</f>
        <v>0</v>
      </c>
      <c r="BJ101" s="26">
        <f>F101*G101</f>
        <v>0</v>
      </c>
      <c r="BK101" s="26" t="s">
        <v>463</v>
      </c>
      <c r="BL101" s="44">
        <v>784</v>
      </c>
    </row>
    <row r="102" spans="1:47" ht="12.75">
      <c r="A102" s="9"/>
      <c r="B102" s="17"/>
      <c r="C102" s="17" t="s">
        <v>105</v>
      </c>
      <c r="D102" s="17" t="s">
        <v>360</v>
      </c>
      <c r="E102" s="24" t="s">
        <v>15</v>
      </c>
      <c r="F102" s="24" t="s">
        <v>15</v>
      </c>
      <c r="G102" s="24" t="s">
        <v>15</v>
      </c>
      <c r="H102" s="50">
        <f>SUM(H103:H103)</f>
        <v>0</v>
      </c>
      <c r="I102" s="50">
        <f>SUM(I103:I103)</f>
        <v>0</v>
      </c>
      <c r="J102" s="50">
        <f>SUM(J103:J103)</f>
        <v>0</v>
      </c>
      <c r="K102" s="36"/>
      <c r="L102" s="50">
        <f>SUM(L103:L103)</f>
        <v>0</v>
      </c>
      <c r="M102" s="40"/>
      <c r="N102" s="3"/>
      <c r="AI102" s="36"/>
      <c r="AS102" s="50">
        <f>SUM(AJ103:AJ103)</f>
        <v>0</v>
      </c>
      <c r="AT102" s="50">
        <f>SUM(AK103:AK103)</f>
        <v>0</v>
      </c>
      <c r="AU102" s="50">
        <f>SUM(AL103:AL103)</f>
        <v>0</v>
      </c>
    </row>
    <row r="103" spans="1:64" ht="12.75">
      <c r="A103" s="10" t="s">
        <v>92</v>
      </c>
      <c r="B103" s="18"/>
      <c r="C103" s="18" t="s">
        <v>199</v>
      </c>
      <c r="D103" s="18" t="s">
        <v>361</v>
      </c>
      <c r="E103" s="18" t="s">
        <v>404</v>
      </c>
      <c r="F103" s="26">
        <v>4</v>
      </c>
      <c r="G103" s="105"/>
      <c r="H103" s="26">
        <f>F103*AO103</f>
        <v>0</v>
      </c>
      <c r="I103" s="26">
        <f>F103*AP103</f>
        <v>0</v>
      </c>
      <c r="J103" s="26">
        <f>F103*G103</f>
        <v>0</v>
      </c>
      <c r="K103" s="26">
        <v>0</v>
      </c>
      <c r="L103" s="26">
        <f>F103*K103</f>
        <v>0</v>
      </c>
      <c r="M103" s="41" t="s">
        <v>419</v>
      </c>
      <c r="N103" s="3"/>
      <c r="Z103" s="44">
        <f>IF(AQ103="5",BJ103,0)</f>
        <v>0</v>
      </c>
      <c r="AB103" s="44">
        <f>IF(AQ103="1",BH103,0)</f>
        <v>0</v>
      </c>
      <c r="AC103" s="44">
        <f>IF(AQ103="1",BI103,0)</f>
        <v>0</v>
      </c>
      <c r="AD103" s="44">
        <f>IF(AQ103="7",BH103,0)</f>
        <v>0</v>
      </c>
      <c r="AE103" s="44">
        <f>IF(AQ103="7",BI103,0)</f>
        <v>0</v>
      </c>
      <c r="AF103" s="44">
        <f>IF(AQ103="2",BH103,0)</f>
        <v>0</v>
      </c>
      <c r="AG103" s="44">
        <f>IF(AQ103="2",BI103,0)</f>
        <v>0</v>
      </c>
      <c r="AH103" s="44">
        <f>IF(AQ103="0",BJ103,0)</f>
        <v>0</v>
      </c>
      <c r="AI103" s="36"/>
      <c r="AJ103" s="26">
        <f>IF(AN103=0,J103,0)</f>
        <v>0</v>
      </c>
      <c r="AK103" s="26">
        <f>IF(AN103=15,J103,0)</f>
        <v>0</v>
      </c>
      <c r="AL103" s="26">
        <f>IF(AN103=21,J103,0)</f>
        <v>0</v>
      </c>
      <c r="AN103" s="44">
        <v>15</v>
      </c>
      <c r="AO103" s="44">
        <f>G103*0</f>
        <v>0</v>
      </c>
      <c r="AP103" s="44">
        <f>G103*(1-0)</f>
        <v>0</v>
      </c>
      <c r="AQ103" s="45" t="s">
        <v>16</v>
      </c>
      <c r="AV103" s="44">
        <f>AW103+AX103</f>
        <v>0</v>
      </c>
      <c r="AW103" s="44">
        <f>F103*AO103</f>
        <v>0</v>
      </c>
      <c r="AX103" s="44">
        <f>F103*AP103</f>
        <v>0</v>
      </c>
      <c r="AY103" s="47" t="s">
        <v>443</v>
      </c>
      <c r="AZ103" s="47" t="s">
        <v>457</v>
      </c>
      <c r="BA103" s="36" t="s">
        <v>458</v>
      </c>
      <c r="BC103" s="44">
        <f>AW103+AX103</f>
        <v>0</v>
      </c>
      <c r="BD103" s="44">
        <f>G103/(100-BE103)*100</f>
        <v>0</v>
      </c>
      <c r="BE103" s="44">
        <v>0</v>
      </c>
      <c r="BF103" s="44">
        <f>L103</f>
        <v>0</v>
      </c>
      <c r="BH103" s="26">
        <f>F103*AO103</f>
        <v>0</v>
      </c>
      <c r="BI103" s="26">
        <f>F103*AP103</f>
        <v>0</v>
      </c>
      <c r="BJ103" s="26">
        <f>F103*G103</f>
        <v>0</v>
      </c>
      <c r="BK103" s="26" t="s">
        <v>463</v>
      </c>
      <c r="BL103" s="44">
        <v>90</v>
      </c>
    </row>
    <row r="104" spans="1:47" ht="12.75">
      <c r="A104" s="113"/>
      <c r="B104" s="114"/>
      <c r="C104" s="114" t="s">
        <v>109</v>
      </c>
      <c r="D104" s="114" t="s">
        <v>362</v>
      </c>
      <c r="E104" s="113" t="s">
        <v>15</v>
      </c>
      <c r="F104" s="113" t="s">
        <v>15</v>
      </c>
      <c r="G104" s="113" t="s">
        <v>15</v>
      </c>
      <c r="H104" s="115">
        <f>SUM(H105:H105)</f>
        <v>0</v>
      </c>
      <c r="I104" s="115">
        <f>SUM(I105:I105)</f>
        <v>0</v>
      </c>
      <c r="J104" s="115">
        <f>SUM(J105:J105)</f>
        <v>0</v>
      </c>
      <c r="K104" s="116"/>
      <c r="L104" s="115">
        <f>SUM(L105:L105)</f>
        <v>1.01481888</v>
      </c>
      <c r="M104" s="117"/>
      <c r="N104" s="52"/>
      <c r="AI104" s="36"/>
      <c r="AS104" s="50">
        <f>SUM(AJ105:AJ105)</f>
        <v>0</v>
      </c>
      <c r="AT104" s="50">
        <f>SUM(AK105:AK105)</f>
        <v>0</v>
      </c>
      <c r="AU104" s="50">
        <f>SUM(AL105:AL105)</f>
        <v>0</v>
      </c>
    </row>
    <row r="105" spans="1:64" ht="12.75">
      <c r="A105" s="73" t="s">
        <v>93</v>
      </c>
      <c r="B105" s="73"/>
      <c r="C105" s="73" t="s">
        <v>200</v>
      </c>
      <c r="D105" s="73" t="s">
        <v>363</v>
      </c>
      <c r="E105" s="73" t="s">
        <v>399</v>
      </c>
      <c r="F105" s="74">
        <v>29.028</v>
      </c>
      <c r="G105" s="109"/>
      <c r="H105" s="74">
        <f>F105*AO105</f>
        <v>0</v>
      </c>
      <c r="I105" s="74">
        <f>F105*AP105</f>
        <v>0</v>
      </c>
      <c r="J105" s="74">
        <f>F105*G105</f>
        <v>0</v>
      </c>
      <c r="K105" s="74">
        <v>0.03496</v>
      </c>
      <c r="L105" s="74">
        <f>F105*K105</f>
        <v>1.01481888</v>
      </c>
      <c r="M105" s="72" t="s">
        <v>419</v>
      </c>
      <c r="N105" s="52"/>
      <c r="Z105" s="44">
        <f>IF(AQ105="5",BJ105,0)</f>
        <v>0</v>
      </c>
      <c r="AB105" s="44">
        <f>IF(AQ105="1",BH105,0)</f>
        <v>0</v>
      </c>
      <c r="AC105" s="44">
        <f>IF(AQ105="1",BI105,0)</f>
        <v>0</v>
      </c>
      <c r="AD105" s="44">
        <f>IF(AQ105="7",BH105,0)</f>
        <v>0</v>
      </c>
      <c r="AE105" s="44">
        <f>IF(AQ105="7",BI105,0)</f>
        <v>0</v>
      </c>
      <c r="AF105" s="44">
        <f>IF(AQ105="2",BH105,0)</f>
        <v>0</v>
      </c>
      <c r="AG105" s="44">
        <f>IF(AQ105="2",BI105,0)</f>
        <v>0</v>
      </c>
      <c r="AH105" s="44">
        <f>IF(AQ105="0",BJ105,0)</f>
        <v>0</v>
      </c>
      <c r="AI105" s="36"/>
      <c r="AJ105" s="26">
        <f>IF(AN105=0,J105,0)</f>
        <v>0</v>
      </c>
      <c r="AK105" s="26">
        <f>IF(AN105=15,J105,0)</f>
        <v>0</v>
      </c>
      <c r="AL105" s="26">
        <f>IF(AN105=21,J105,0)</f>
        <v>0</v>
      </c>
      <c r="AN105" s="44">
        <v>15</v>
      </c>
      <c r="AO105" s="44">
        <f>G105*0.347311687047577</f>
        <v>0</v>
      </c>
      <c r="AP105" s="44">
        <f>G105*(1-0.347311687047577)</f>
        <v>0</v>
      </c>
      <c r="AQ105" s="45" t="s">
        <v>16</v>
      </c>
      <c r="AV105" s="44">
        <f>AW105+AX105</f>
        <v>0</v>
      </c>
      <c r="AW105" s="44">
        <f>F105*AO105</f>
        <v>0</v>
      </c>
      <c r="AX105" s="44">
        <f>F105*AP105</f>
        <v>0</v>
      </c>
      <c r="AY105" s="47" t="s">
        <v>444</v>
      </c>
      <c r="AZ105" s="47" t="s">
        <v>457</v>
      </c>
      <c r="BA105" s="36" t="s">
        <v>458</v>
      </c>
      <c r="BC105" s="44">
        <f>AW105+AX105</f>
        <v>0</v>
      </c>
      <c r="BD105" s="44">
        <f>G105/(100-BE105)*100</f>
        <v>0</v>
      </c>
      <c r="BE105" s="44">
        <v>0</v>
      </c>
      <c r="BF105" s="44">
        <f>L105</f>
        <v>1.01481888</v>
      </c>
      <c r="BH105" s="26">
        <f>F105*AO105</f>
        <v>0</v>
      </c>
      <c r="BI105" s="26">
        <f>F105*AP105</f>
        <v>0</v>
      </c>
      <c r="BJ105" s="26">
        <f>F105*G105</f>
        <v>0</v>
      </c>
      <c r="BK105" s="26" t="s">
        <v>463</v>
      </c>
      <c r="BL105" s="44">
        <v>94</v>
      </c>
    </row>
    <row r="106" spans="1:47" ht="12.75">
      <c r="A106" s="113"/>
      <c r="B106" s="114"/>
      <c r="C106" s="114" t="s">
        <v>110</v>
      </c>
      <c r="D106" s="114" t="s">
        <v>364</v>
      </c>
      <c r="E106" s="113" t="s">
        <v>15</v>
      </c>
      <c r="F106" s="113" t="s">
        <v>15</v>
      </c>
      <c r="G106" s="113" t="s">
        <v>15</v>
      </c>
      <c r="H106" s="115">
        <f>SUM(H107:H107)</f>
        <v>0</v>
      </c>
      <c r="I106" s="115">
        <f>SUM(I107:I107)</f>
        <v>0</v>
      </c>
      <c r="J106" s="115">
        <f>SUM(J107:J107)</f>
        <v>0</v>
      </c>
      <c r="K106" s="116"/>
      <c r="L106" s="115">
        <f>SUM(L107:L107)</f>
        <v>0.00116112</v>
      </c>
      <c r="M106" s="117"/>
      <c r="N106" s="52"/>
      <c r="AI106" s="36"/>
      <c r="AS106" s="50">
        <f>SUM(AJ107:AJ107)</f>
        <v>0</v>
      </c>
      <c r="AT106" s="50">
        <f>SUM(AK107:AK107)</f>
        <v>0</v>
      </c>
      <c r="AU106" s="50">
        <f>SUM(AL107:AL107)</f>
        <v>0</v>
      </c>
    </row>
    <row r="107" spans="1:64" ht="12.75">
      <c r="A107" s="57" t="s">
        <v>94</v>
      </c>
      <c r="B107" s="57"/>
      <c r="C107" s="57" t="s">
        <v>201</v>
      </c>
      <c r="D107" s="57" t="s">
        <v>365</v>
      </c>
      <c r="E107" s="57" t="s">
        <v>399</v>
      </c>
      <c r="F107" s="58">
        <v>29.028</v>
      </c>
      <c r="G107" s="104"/>
      <c r="H107" s="58">
        <f>F107*AO107</f>
        <v>0</v>
      </c>
      <c r="I107" s="58">
        <f>F107*AP107</f>
        <v>0</v>
      </c>
      <c r="J107" s="58">
        <f>F107*G107</f>
        <v>0</v>
      </c>
      <c r="K107" s="58">
        <v>4E-05</v>
      </c>
      <c r="L107" s="58">
        <f>F107*K107</f>
        <v>0.00116112</v>
      </c>
      <c r="M107" s="55" t="s">
        <v>419</v>
      </c>
      <c r="N107" s="52"/>
      <c r="Z107" s="44">
        <f>IF(AQ107="5",BJ107,0)</f>
        <v>0</v>
      </c>
      <c r="AB107" s="44">
        <f>IF(AQ107="1",BH107,0)</f>
        <v>0</v>
      </c>
      <c r="AC107" s="44">
        <f>IF(AQ107="1",BI107,0)</f>
        <v>0</v>
      </c>
      <c r="AD107" s="44">
        <f>IF(AQ107="7",BH107,0)</f>
        <v>0</v>
      </c>
      <c r="AE107" s="44">
        <f>IF(AQ107="7",BI107,0)</f>
        <v>0</v>
      </c>
      <c r="AF107" s="44">
        <f>IF(AQ107="2",BH107,0)</f>
        <v>0</v>
      </c>
      <c r="AG107" s="44">
        <f>IF(AQ107="2",BI107,0)</f>
        <v>0</v>
      </c>
      <c r="AH107" s="44">
        <f>IF(AQ107="0",BJ107,0)</f>
        <v>0</v>
      </c>
      <c r="AI107" s="36"/>
      <c r="AJ107" s="26">
        <f>IF(AN107=0,J107,0)</f>
        <v>0</v>
      </c>
      <c r="AK107" s="26">
        <f>IF(AN107=15,J107,0)</f>
        <v>0</v>
      </c>
      <c r="AL107" s="26">
        <f>IF(AN107=21,J107,0)</f>
        <v>0</v>
      </c>
      <c r="AN107" s="44">
        <v>15</v>
      </c>
      <c r="AO107" s="44">
        <f>G107*0.0121518916687501</f>
        <v>0</v>
      </c>
      <c r="AP107" s="44">
        <f>G107*(1-0.0121518916687501)</f>
        <v>0</v>
      </c>
      <c r="AQ107" s="45" t="s">
        <v>16</v>
      </c>
      <c r="AV107" s="44">
        <f>AW107+AX107</f>
        <v>0</v>
      </c>
      <c r="AW107" s="44">
        <f>F107*AO107</f>
        <v>0</v>
      </c>
      <c r="AX107" s="44">
        <f>F107*AP107</f>
        <v>0</v>
      </c>
      <c r="AY107" s="47" t="s">
        <v>445</v>
      </c>
      <c r="AZ107" s="47" t="s">
        <v>457</v>
      </c>
      <c r="BA107" s="36" t="s">
        <v>458</v>
      </c>
      <c r="BC107" s="44">
        <f>AW107+AX107</f>
        <v>0</v>
      </c>
      <c r="BD107" s="44">
        <f>G107/(100-BE107)*100</f>
        <v>0</v>
      </c>
      <c r="BE107" s="44">
        <v>0</v>
      </c>
      <c r="BF107" s="44">
        <f>L107</f>
        <v>0.00116112</v>
      </c>
      <c r="BH107" s="26">
        <f>F107*AO107</f>
        <v>0</v>
      </c>
      <c r="BI107" s="26">
        <f>F107*AP107</f>
        <v>0</v>
      </c>
      <c r="BJ107" s="26">
        <f>F107*G107</f>
        <v>0</v>
      </c>
      <c r="BK107" s="26" t="s">
        <v>463</v>
      </c>
      <c r="BL107" s="44">
        <v>95</v>
      </c>
    </row>
    <row r="108" spans="1:47" ht="12.75">
      <c r="A108" s="113"/>
      <c r="B108" s="114"/>
      <c r="C108" s="114" t="s">
        <v>111</v>
      </c>
      <c r="D108" s="114" t="s">
        <v>366</v>
      </c>
      <c r="E108" s="113" t="s">
        <v>15</v>
      </c>
      <c r="F108" s="113" t="s">
        <v>15</v>
      </c>
      <c r="G108" s="113" t="s">
        <v>15</v>
      </c>
      <c r="H108" s="115">
        <f>SUM(H109:H115)</f>
        <v>0</v>
      </c>
      <c r="I108" s="115">
        <f>SUM(I109:I115)</f>
        <v>0</v>
      </c>
      <c r="J108" s="115">
        <f>SUM(J109:J115)</f>
        <v>0</v>
      </c>
      <c r="K108" s="116"/>
      <c r="L108" s="115">
        <f>SUM(L109:L115)</f>
        <v>0.9864045000000001</v>
      </c>
      <c r="M108" s="117"/>
      <c r="N108" s="52"/>
      <c r="AI108" s="36"/>
      <c r="AS108" s="50">
        <f>SUM(AJ109:AJ115)</f>
        <v>0</v>
      </c>
      <c r="AT108" s="50">
        <f>SUM(AK109:AK115)</f>
        <v>0</v>
      </c>
      <c r="AU108" s="50">
        <f>SUM(AL109:AL115)</f>
        <v>0</v>
      </c>
    </row>
    <row r="109" spans="1:64" ht="12.75">
      <c r="A109" s="57" t="s">
        <v>95</v>
      </c>
      <c r="B109" s="57"/>
      <c r="C109" s="57" t="s">
        <v>202</v>
      </c>
      <c r="D109" s="57" t="s">
        <v>367</v>
      </c>
      <c r="E109" s="57" t="s">
        <v>399</v>
      </c>
      <c r="F109" s="58">
        <v>2.59875</v>
      </c>
      <c r="G109" s="104"/>
      <c r="H109" s="58">
        <f>F109*AO109</f>
        <v>0</v>
      </c>
      <c r="I109" s="58">
        <f>F109*AP109</f>
        <v>0</v>
      </c>
      <c r="J109" s="58">
        <f>F109*G109</f>
        <v>0</v>
      </c>
      <c r="K109" s="58">
        <v>0.02</v>
      </c>
      <c r="L109" s="58">
        <f>F109*K109</f>
        <v>0.051975</v>
      </c>
      <c r="M109" s="55" t="s">
        <v>419</v>
      </c>
      <c r="N109" s="52"/>
      <c r="Z109" s="44">
        <f>IF(AQ109="5",BJ109,0)</f>
        <v>0</v>
      </c>
      <c r="AB109" s="44">
        <f>IF(AQ109="1",BH109,0)</f>
        <v>0</v>
      </c>
      <c r="AC109" s="44">
        <f>IF(AQ109="1",BI109,0)</f>
        <v>0</v>
      </c>
      <c r="AD109" s="44">
        <f>IF(AQ109="7",BH109,0)</f>
        <v>0</v>
      </c>
      <c r="AE109" s="44">
        <f>IF(AQ109="7",BI109,0)</f>
        <v>0</v>
      </c>
      <c r="AF109" s="44">
        <f>IF(AQ109="2",BH109,0)</f>
        <v>0</v>
      </c>
      <c r="AG109" s="44">
        <f>IF(AQ109="2",BI109,0)</f>
        <v>0</v>
      </c>
      <c r="AH109" s="44">
        <f>IF(AQ109="0",BJ109,0)</f>
        <v>0</v>
      </c>
      <c r="AI109" s="36"/>
      <c r="AJ109" s="26">
        <f>IF(AN109=0,J109,0)</f>
        <v>0</v>
      </c>
      <c r="AK109" s="26">
        <f>IF(AN109=15,J109,0)</f>
        <v>0</v>
      </c>
      <c r="AL109" s="26">
        <f>IF(AN109=21,J109,0)</f>
        <v>0</v>
      </c>
      <c r="AN109" s="44">
        <v>15</v>
      </c>
      <c r="AO109" s="44">
        <f>G109*0</f>
        <v>0</v>
      </c>
      <c r="AP109" s="44">
        <f>G109*(1-0)</f>
        <v>0</v>
      </c>
      <c r="AQ109" s="45" t="s">
        <v>16</v>
      </c>
      <c r="AV109" s="44">
        <f>AW109+AX109</f>
        <v>0</v>
      </c>
      <c r="AW109" s="44">
        <f>F109*AO109</f>
        <v>0</v>
      </c>
      <c r="AX109" s="44">
        <f>F109*AP109</f>
        <v>0</v>
      </c>
      <c r="AY109" s="47" t="s">
        <v>446</v>
      </c>
      <c r="AZ109" s="47" t="s">
        <v>457</v>
      </c>
      <c r="BA109" s="36" t="s">
        <v>458</v>
      </c>
      <c r="BC109" s="44">
        <f>AW109+AX109</f>
        <v>0</v>
      </c>
      <c r="BD109" s="44">
        <f>G109/(100-BE109)*100</f>
        <v>0</v>
      </c>
      <c r="BE109" s="44">
        <v>0</v>
      </c>
      <c r="BF109" s="44">
        <f>L109</f>
        <v>0.051975</v>
      </c>
      <c r="BH109" s="26">
        <f>F109*AO109</f>
        <v>0</v>
      </c>
      <c r="BI109" s="26">
        <f>F109*AP109</f>
        <v>0</v>
      </c>
      <c r="BJ109" s="26">
        <f>F109*G109</f>
        <v>0</v>
      </c>
      <c r="BK109" s="26" t="s">
        <v>463</v>
      </c>
      <c r="BL109" s="44">
        <v>96</v>
      </c>
    </row>
    <row r="110" spans="1:64" ht="12.75">
      <c r="A110" s="57" t="s">
        <v>96</v>
      </c>
      <c r="B110" s="57"/>
      <c r="C110" s="57" t="s">
        <v>203</v>
      </c>
      <c r="D110" s="57" t="s">
        <v>368</v>
      </c>
      <c r="E110" s="57" t="s">
        <v>400</v>
      </c>
      <c r="F110" s="58">
        <v>3</v>
      </c>
      <c r="G110" s="104"/>
      <c r="H110" s="58">
        <f>F110*AO110</f>
        <v>0</v>
      </c>
      <c r="I110" s="58">
        <f>F110*AP110</f>
        <v>0</v>
      </c>
      <c r="J110" s="58">
        <f>F110*G110</f>
        <v>0</v>
      </c>
      <c r="K110" s="58">
        <v>0</v>
      </c>
      <c r="L110" s="58">
        <f>F110*K110</f>
        <v>0</v>
      </c>
      <c r="M110" s="55" t="s">
        <v>419</v>
      </c>
      <c r="N110" s="52"/>
      <c r="Z110" s="44">
        <f>IF(AQ110="5",BJ110,0)</f>
        <v>0</v>
      </c>
      <c r="AB110" s="44">
        <f>IF(AQ110="1",BH110,0)</f>
        <v>0</v>
      </c>
      <c r="AC110" s="44">
        <f>IF(AQ110="1",BI110,0)</f>
        <v>0</v>
      </c>
      <c r="AD110" s="44">
        <f>IF(AQ110="7",BH110,0)</f>
        <v>0</v>
      </c>
      <c r="AE110" s="44">
        <f>IF(AQ110="7",BI110,0)</f>
        <v>0</v>
      </c>
      <c r="AF110" s="44">
        <f>IF(AQ110="2",BH110,0)</f>
        <v>0</v>
      </c>
      <c r="AG110" s="44">
        <f>IF(AQ110="2",BI110,0)</f>
        <v>0</v>
      </c>
      <c r="AH110" s="44">
        <f>IF(AQ110="0",BJ110,0)</f>
        <v>0</v>
      </c>
      <c r="AI110" s="36"/>
      <c r="AJ110" s="26">
        <f>IF(AN110=0,J110,0)</f>
        <v>0</v>
      </c>
      <c r="AK110" s="26">
        <f>IF(AN110=15,J110,0)</f>
        <v>0</v>
      </c>
      <c r="AL110" s="26">
        <f>IF(AN110=21,J110,0)</f>
        <v>0</v>
      </c>
      <c r="AN110" s="44">
        <v>15</v>
      </c>
      <c r="AO110" s="44">
        <f>G110*0</f>
        <v>0</v>
      </c>
      <c r="AP110" s="44">
        <f>G110*(1-0)</f>
        <v>0</v>
      </c>
      <c r="AQ110" s="45" t="s">
        <v>16</v>
      </c>
      <c r="AV110" s="44">
        <f>AW110+AX110</f>
        <v>0</v>
      </c>
      <c r="AW110" s="44">
        <f>F110*AO110</f>
        <v>0</v>
      </c>
      <c r="AX110" s="44">
        <f>F110*AP110</f>
        <v>0</v>
      </c>
      <c r="AY110" s="47" t="s">
        <v>446</v>
      </c>
      <c r="AZ110" s="47" t="s">
        <v>457</v>
      </c>
      <c r="BA110" s="36" t="s">
        <v>458</v>
      </c>
      <c r="BC110" s="44">
        <f>AW110+AX110</f>
        <v>0</v>
      </c>
      <c r="BD110" s="44">
        <f>G110/(100-BE110)*100</f>
        <v>0</v>
      </c>
      <c r="BE110" s="44">
        <v>0</v>
      </c>
      <c r="BF110" s="44">
        <f>L110</f>
        <v>0</v>
      </c>
      <c r="BH110" s="26">
        <f>F110*AO110</f>
        <v>0</v>
      </c>
      <c r="BI110" s="26">
        <f>F110*AP110</f>
        <v>0</v>
      </c>
      <c r="BJ110" s="26">
        <f>F110*G110</f>
        <v>0</v>
      </c>
      <c r="BK110" s="26" t="s">
        <v>463</v>
      </c>
      <c r="BL110" s="44">
        <v>96</v>
      </c>
    </row>
    <row r="111" spans="1:64" ht="12.75">
      <c r="A111" s="57" t="s">
        <v>97</v>
      </c>
      <c r="B111" s="57"/>
      <c r="C111" s="57" t="s">
        <v>204</v>
      </c>
      <c r="D111" s="57" t="s">
        <v>369</v>
      </c>
      <c r="E111" s="57" t="s">
        <v>399</v>
      </c>
      <c r="F111" s="58">
        <v>4.4</v>
      </c>
      <c r="G111" s="104"/>
      <c r="H111" s="58">
        <f>F111*AO111</f>
        <v>0</v>
      </c>
      <c r="I111" s="58">
        <f>F111*AP111</f>
        <v>0</v>
      </c>
      <c r="J111" s="58">
        <f>F111*G111</f>
        <v>0</v>
      </c>
      <c r="K111" s="58">
        <v>0.08917</v>
      </c>
      <c r="L111" s="58">
        <f>F111*K111</f>
        <v>0.39234800000000003</v>
      </c>
      <c r="M111" s="55" t="s">
        <v>419</v>
      </c>
      <c r="N111" s="52"/>
      <c r="Z111" s="44">
        <f>IF(AQ111="5",BJ111,0)</f>
        <v>0</v>
      </c>
      <c r="AB111" s="44">
        <f>IF(AQ111="1",BH111,0)</f>
        <v>0</v>
      </c>
      <c r="AC111" s="44">
        <f>IF(AQ111="1",BI111,0)</f>
        <v>0</v>
      </c>
      <c r="AD111" s="44">
        <f>IF(AQ111="7",BH111,0)</f>
        <v>0</v>
      </c>
      <c r="AE111" s="44">
        <f>IF(AQ111="7",BI111,0)</f>
        <v>0</v>
      </c>
      <c r="AF111" s="44">
        <f>IF(AQ111="2",BH111,0)</f>
        <v>0</v>
      </c>
      <c r="AG111" s="44">
        <f>IF(AQ111="2",BI111,0)</f>
        <v>0</v>
      </c>
      <c r="AH111" s="44">
        <f>IF(AQ111="0",BJ111,0)</f>
        <v>0</v>
      </c>
      <c r="AI111" s="36"/>
      <c r="AJ111" s="26">
        <f>IF(AN111=0,J111,0)</f>
        <v>0</v>
      </c>
      <c r="AK111" s="26">
        <f>IF(AN111=15,J111,0)</f>
        <v>0</v>
      </c>
      <c r="AL111" s="26">
        <f>IF(AN111=21,J111,0)</f>
        <v>0</v>
      </c>
      <c r="AN111" s="44">
        <v>15</v>
      </c>
      <c r="AO111" s="44">
        <f>G111*0.113983050847458</f>
        <v>0</v>
      </c>
      <c r="AP111" s="44">
        <f>G111*(1-0.113983050847458)</f>
        <v>0</v>
      </c>
      <c r="AQ111" s="45" t="s">
        <v>16</v>
      </c>
      <c r="AV111" s="44">
        <f>AW111+AX111</f>
        <v>0</v>
      </c>
      <c r="AW111" s="44">
        <f>F111*AO111</f>
        <v>0</v>
      </c>
      <c r="AX111" s="44">
        <f>F111*AP111</f>
        <v>0</v>
      </c>
      <c r="AY111" s="47" t="s">
        <v>446</v>
      </c>
      <c r="AZ111" s="47" t="s">
        <v>457</v>
      </c>
      <c r="BA111" s="36" t="s">
        <v>458</v>
      </c>
      <c r="BC111" s="44">
        <f>AW111+AX111</f>
        <v>0</v>
      </c>
      <c r="BD111" s="44">
        <f>G111/(100-BE111)*100</f>
        <v>0</v>
      </c>
      <c r="BE111" s="44">
        <v>0</v>
      </c>
      <c r="BF111" s="44">
        <f>L111</f>
        <v>0.39234800000000003</v>
      </c>
      <c r="BH111" s="26">
        <f>F111*AO111</f>
        <v>0</v>
      </c>
      <c r="BI111" s="26">
        <f>F111*AP111</f>
        <v>0</v>
      </c>
      <c r="BJ111" s="26">
        <f>F111*G111</f>
        <v>0</v>
      </c>
      <c r="BK111" s="26" t="s">
        <v>463</v>
      </c>
      <c r="BL111" s="44">
        <v>96</v>
      </c>
    </row>
    <row r="112" spans="1:64" ht="12.75">
      <c r="A112" s="10" t="s">
        <v>98</v>
      </c>
      <c r="B112" s="18"/>
      <c r="C112" s="18" t="s">
        <v>205</v>
      </c>
      <c r="D112" s="18" t="s">
        <v>371</v>
      </c>
      <c r="E112" s="18" t="s">
        <v>401</v>
      </c>
      <c r="F112" s="26">
        <v>3</v>
      </c>
      <c r="G112" s="105"/>
      <c r="H112" s="26">
        <f>F112*AO112</f>
        <v>0</v>
      </c>
      <c r="I112" s="26">
        <f>F112*AP112</f>
        <v>0</v>
      </c>
      <c r="J112" s="26">
        <f>F112*G112</f>
        <v>0</v>
      </c>
      <c r="K112" s="26">
        <v>0.03759</v>
      </c>
      <c r="L112" s="26">
        <f>F112*K112</f>
        <v>0.11277</v>
      </c>
      <c r="M112" s="41" t="s">
        <v>419</v>
      </c>
      <c r="N112" s="3"/>
      <c r="Z112" s="44">
        <f>IF(AQ112="5",BJ112,0)</f>
        <v>0</v>
      </c>
      <c r="AB112" s="44">
        <f>IF(AQ112="1",BH112,0)</f>
        <v>0</v>
      </c>
      <c r="AC112" s="44">
        <f>IF(AQ112="1",BI112,0)</f>
        <v>0</v>
      </c>
      <c r="AD112" s="44">
        <f>IF(AQ112="7",BH112,0)</f>
        <v>0</v>
      </c>
      <c r="AE112" s="44">
        <f>IF(AQ112="7",BI112,0)</f>
        <v>0</v>
      </c>
      <c r="AF112" s="44">
        <f>IF(AQ112="2",BH112,0)</f>
        <v>0</v>
      </c>
      <c r="AG112" s="44">
        <f>IF(AQ112="2",BI112,0)</f>
        <v>0</v>
      </c>
      <c r="AH112" s="44">
        <f>IF(AQ112="0",BJ112,0)</f>
        <v>0</v>
      </c>
      <c r="AI112" s="36"/>
      <c r="AJ112" s="26">
        <f>IF(AN112=0,J112,0)</f>
        <v>0</v>
      </c>
      <c r="AK112" s="26">
        <f>IF(AN112=15,J112,0)</f>
        <v>0</v>
      </c>
      <c r="AL112" s="26">
        <f>IF(AN112=21,J112,0)</f>
        <v>0</v>
      </c>
      <c r="AN112" s="44">
        <v>15</v>
      </c>
      <c r="AO112" s="44">
        <f>G112*0.0753543615888845</f>
        <v>0</v>
      </c>
      <c r="AP112" s="44">
        <f>G112*(1-0.0753543615888845)</f>
        <v>0</v>
      </c>
      <c r="AQ112" s="45" t="s">
        <v>16</v>
      </c>
      <c r="AV112" s="44">
        <f>AW112+AX112</f>
        <v>0</v>
      </c>
      <c r="AW112" s="44">
        <f>F112*AO112</f>
        <v>0</v>
      </c>
      <c r="AX112" s="44">
        <f>F112*AP112</f>
        <v>0</v>
      </c>
      <c r="AY112" s="47" t="s">
        <v>446</v>
      </c>
      <c r="AZ112" s="47" t="s">
        <v>457</v>
      </c>
      <c r="BA112" s="36" t="s">
        <v>458</v>
      </c>
      <c r="BC112" s="44">
        <f>AW112+AX112</f>
        <v>0</v>
      </c>
      <c r="BD112" s="44">
        <f>G112/(100-BE112)*100</f>
        <v>0</v>
      </c>
      <c r="BE112" s="44">
        <v>0</v>
      </c>
      <c r="BF112" s="44">
        <f>L112</f>
        <v>0.11277</v>
      </c>
      <c r="BH112" s="26">
        <f>F112*AO112</f>
        <v>0</v>
      </c>
      <c r="BI112" s="26">
        <f>F112*AP112</f>
        <v>0</v>
      </c>
      <c r="BJ112" s="26">
        <f>F112*G112</f>
        <v>0</v>
      </c>
      <c r="BK112" s="26" t="s">
        <v>463</v>
      </c>
      <c r="BL112" s="44">
        <v>96</v>
      </c>
    </row>
    <row r="113" spans="1:64" ht="12.75">
      <c r="A113" s="10" t="s">
        <v>99</v>
      </c>
      <c r="B113" s="18"/>
      <c r="C113" s="18" t="s">
        <v>206</v>
      </c>
      <c r="D113" s="18" t="s">
        <v>372</v>
      </c>
      <c r="E113" s="18" t="s">
        <v>401</v>
      </c>
      <c r="F113" s="26">
        <v>4.5</v>
      </c>
      <c r="G113" s="105"/>
      <c r="H113" s="26">
        <f>F113*AO113</f>
        <v>0</v>
      </c>
      <c r="I113" s="26">
        <f>F113*AP113</f>
        <v>0</v>
      </c>
      <c r="J113" s="26">
        <f>F113*G113</f>
        <v>0</v>
      </c>
      <c r="K113" s="26">
        <v>0.01338</v>
      </c>
      <c r="L113" s="26">
        <f>F113*K113</f>
        <v>0.06021</v>
      </c>
      <c r="M113" s="41" t="s">
        <v>419</v>
      </c>
      <c r="N113" s="3"/>
      <c r="Z113" s="44">
        <f>IF(AQ113="5",BJ113,0)</f>
        <v>0</v>
      </c>
      <c r="AB113" s="44">
        <f>IF(AQ113="1",BH113,0)</f>
        <v>0</v>
      </c>
      <c r="AC113" s="44">
        <f>IF(AQ113="1",BI113,0)</f>
        <v>0</v>
      </c>
      <c r="AD113" s="44">
        <f>IF(AQ113="7",BH113,0)</f>
        <v>0</v>
      </c>
      <c r="AE113" s="44">
        <f>IF(AQ113="7",BI113,0)</f>
        <v>0</v>
      </c>
      <c r="AF113" s="44">
        <f>IF(AQ113="2",BH113,0)</f>
        <v>0</v>
      </c>
      <c r="AG113" s="44">
        <f>IF(AQ113="2",BI113,0)</f>
        <v>0</v>
      </c>
      <c r="AH113" s="44">
        <f>IF(AQ113="0",BJ113,0)</f>
        <v>0</v>
      </c>
      <c r="AI113" s="36"/>
      <c r="AJ113" s="26">
        <f>IF(AN113=0,J113,0)</f>
        <v>0</v>
      </c>
      <c r="AK113" s="26">
        <f>IF(AN113=15,J113,0)</f>
        <v>0</v>
      </c>
      <c r="AL113" s="26">
        <f>IF(AN113=21,J113,0)</f>
        <v>0</v>
      </c>
      <c r="AN113" s="44">
        <v>15</v>
      </c>
      <c r="AO113" s="44">
        <f>G113*0.187076271186441</f>
        <v>0</v>
      </c>
      <c r="AP113" s="44">
        <f>G113*(1-0.187076271186441)</f>
        <v>0</v>
      </c>
      <c r="AQ113" s="45" t="s">
        <v>16</v>
      </c>
      <c r="AV113" s="44">
        <f>AW113+AX113</f>
        <v>0</v>
      </c>
      <c r="AW113" s="44">
        <f>F113*AO113</f>
        <v>0</v>
      </c>
      <c r="AX113" s="44">
        <f>F113*AP113</f>
        <v>0</v>
      </c>
      <c r="AY113" s="47" t="s">
        <v>446</v>
      </c>
      <c r="AZ113" s="47" t="s">
        <v>457</v>
      </c>
      <c r="BA113" s="36" t="s">
        <v>458</v>
      </c>
      <c r="BC113" s="44">
        <f>AW113+AX113</f>
        <v>0</v>
      </c>
      <c r="BD113" s="44">
        <f>G113/(100-BE113)*100</f>
        <v>0</v>
      </c>
      <c r="BE113" s="44">
        <v>0</v>
      </c>
      <c r="BF113" s="44">
        <f>L113</f>
        <v>0.06021</v>
      </c>
      <c r="BH113" s="26">
        <f>F113*AO113</f>
        <v>0</v>
      </c>
      <c r="BI113" s="26">
        <f>F113*AP113</f>
        <v>0</v>
      </c>
      <c r="BJ113" s="26">
        <f>F113*G113</f>
        <v>0</v>
      </c>
      <c r="BK113" s="26" t="s">
        <v>463</v>
      </c>
      <c r="BL113" s="44">
        <v>96</v>
      </c>
    </row>
    <row r="114" spans="1:64" ht="12.75">
      <c r="A114" s="10" t="s">
        <v>100</v>
      </c>
      <c r="B114" s="18"/>
      <c r="C114" s="18" t="s">
        <v>207</v>
      </c>
      <c r="D114" s="18" t="s">
        <v>373</v>
      </c>
      <c r="E114" s="18" t="s">
        <v>405</v>
      </c>
      <c r="F114" s="26">
        <v>0.13</v>
      </c>
      <c r="G114" s="105"/>
      <c r="H114" s="26">
        <f>F114*AO114</f>
        <v>0</v>
      </c>
      <c r="I114" s="26">
        <f>F114*AP114</f>
        <v>0</v>
      </c>
      <c r="J114" s="26">
        <f>F114*G114</f>
        <v>0</v>
      </c>
      <c r="K114" s="26">
        <v>2.2</v>
      </c>
      <c r="L114" s="26">
        <f>F114*K114</f>
        <v>0.28600000000000003</v>
      </c>
      <c r="M114" s="41" t="s">
        <v>419</v>
      </c>
      <c r="N114" s="3"/>
      <c r="Z114" s="44">
        <f>IF(AQ114="5",BJ114,0)</f>
        <v>0</v>
      </c>
      <c r="AB114" s="44">
        <f>IF(AQ114="1",BH114,0)</f>
        <v>0</v>
      </c>
      <c r="AC114" s="44">
        <f>IF(AQ114="1",BI114,0)</f>
        <v>0</v>
      </c>
      <c r="AD114" s="44">
        <f>IF(AQ114="7",BH114,0)</f>
        <v>0</v>
      </c>
      <c r="AE114" s="44">
        <f>IF(AQ114="7",BI114,0)</f>
        <v>0</v>
      </c>
      <c r="AF114" s="44">
        <f>IF(AQ114="2",BH114,0)</f>
        <v>0</v>
      </c>
      <c r="AG114" s="44">
        <f>IF(AQ114="2",BI114,0)</f>
        <v>0</v>
      </c>
      <c r="AH114" s="44">
        <f>IF(AQ114="0",BJ114,0)</f>
        <v>0</v>
      </c>
      <c r="AI114" s="36"/>
      <c r="AJ114" s="26">
        <f>IF(AN114=0,J114,0)</f>
        <v>0</v>
      </c>
      <c r="AK114" s="26">
        <f>IF(AN114=15,J114,0)</f>
        <v>0</v>
      </c>
      <c r="AL114" s="26">
        <f>IF(AN114=21,J114,0)</f>
        <v>0</v>
      </c>
      <c r="AN114" s="44">
        <v>15</v>
      </c>
      <c r="AO114" s="44">
        <f>G114*0</f>
        <v>0</v>
      </c>
      <c r="AP114" s="44">
        <f>G114*(1-0)</f>
        <v>0</v>
      </c>
      <c r="AQ114" s="45" t="s">
        <v>16</v>
      </c>
      <c r="AV114" s="44">
        <f>AW114+AX114</f>
        <v>0</v>
      </c>
      <c r="AW114" s="44">
        <f>F114*AO114</f>
        <v>0</v>
      </c>
      <c r="AX114" s="44">
        <f>F114*AP114</f>
        <v>0</v>
      </c>
      <c r="AY114" s="47" t="s">
        <v>446</v>
      </c>
      <c r="AZ114" s="47" t="s">
        <v>457</v>
      </c>
      <c r="BA114" s="36" t="s">
        <v>458</v>
      </c>
      <c r="BC114" s="44">
        <f>AW114+AX114</f>
        <v>0</v>
      </c>
      <c r="BD114" s="44">
        <f>G114/(100-BE114)*100</f>
        <v>0</v>
      </c>
      <c r="BE114" s="44">
        <v>0</v>
      </c>
      <c r="BF114" s="44">
        <f>L114</f>
        <v>0.28600000000000003</v>
      </c>
      <c r="BH114" s="26">
        <f>F114*AO114</f>
        <v>0</v>
      </c>
      <c r="BI114" s="26">
        <f>F114*AP114</f>
        <v>0</v>
      </c>
      <c r="BJ114" s="26">
        <f>F114*G114</f>
        <v>0</v>
      </c>
      <c r="BK114" s="26" t="s">
        <v>463</v>
      </c>
      <c r="BL114" s="44">
        <v>96</v>
      </c>
    </row>
    <row r="115" spans="1:64" ht="12.75">
      <c r="A115" s="10" t="s">
        <v>101</v>
      </c>
      <c r="B115" s="18"/>
      <c r="C115" s="18" t="s">
        <v>208</v>
      </c>
      <c r="D115" s="18" t="s">
        <v>375</v>
      </c>
      <c r="E115" s="18" t="s">
        <v>399</v>
      </c>
      <c r="F115" s="26">
        <v>0.45</v>
      </c>
      <c r="G115" s="105"/>
      <c r="H115" s="26">
        <f>F115*AO115</f>
        <v>0</v>
      </c>
      <c r="I115" s="26">
        <f>F115*AP115</f>
        <v>0</v>
      </c>
      <c r="J115" s="26">
        <f>F115*G115</f>
        <v>0</v>
      </c>
      <c r="K115" s="26">
        <v>0.18467</v>
      </c>
      <c r="L115" s="26">
        <f>F115*K115</f>
        <v>0.08310150000000001</v>
      </c>
      <c r="M115" s="41" t="s">
        <v>419</v>
      </c>
      <c r="N115" s="3"/>
      <c r="Z115" s="44">
        <f>IF(AQ115="5",BJ115,0)</f>
        <v>0</v>
      </c>
      <c r="AB115" s="44">
        <f>IF(AQ115="1",BH115,0)</f>
        <v>0</v>
      </c>
      <c r="AC115" s="44">
        <f>IF(AQ115="1",BI115,0)</f>
        <v>0</v>
      </c>
      <c r="AD115" s="44">
        <f>IF(AQ115="7",BH115,0)</f>
        <v>0</v>
      </c>
      <c r="AE115" s="44">
        <f>IF(AQ115="7",BI115,0)</f>
        <v>0</v>
      </c>
      <c r="AF115" s="44">
        <f>IF(AQ115="2",BH115,0)</f>
        <v>0</v>
      </c>
      <c r="AG115" s="44">
        <f>IF(AQ115="2",BI115,0)</f>
        <v>0</v>
      </c>
      <c r="AH115" s="44">
        <f>IF(AQ115="0",BJ115,0)</f>
        <v>0</v>
      </c>
      <c r="AI115" s="36"/>
      <c r="AJ115" s="26">
        <f>IF(AN115=0,J115,0)</f>
        <v>0</v>
      </c>
      <c r="AK115" s="26">
        <f>IF(AN115=15,J115,0)</f>
        <v>0</v>
      </c>
      <c r="AL115" s="26">
        <f>IF(AN115=21,J115,0)</f>
        <v>0</v>
      </c>
      <c r="AN115" s="44">
        <v>15</v>
      </c>
      <c r="AO115" s="44">
        <f>G115*0.1275</f>
        <v>0</v>
      </c>
      <c r="AP115" s="44">
        <f>G115*(1-0.1275)</f>
        <v>0</v>
      </c>
      <c r="AQ115" s="45" t="s">
        <v>16</v>
      </c>
      <c r="AV115" s="44">
        <f>AW115+AX115</f>
        <v>0</v>
      </c>
      <c r="AW115" s="44">
        <f>F115*AO115</f>
        <v>0</v>
      </c>
      <c r="AX115" s="44">
        <f>F115*AP115</f>
        <v>0</v>
      </c>
      <c r="AY115" s="47" t="s">
        <v>446</v>
      </c>
      <c r="AZ115" s="47" t="s">
        <v>457</v>
      </c>
      <c r="BA115" s="36" t="s">
        <v>458</v>
      </c>
      <c r="BC115" s="44">
        <f>AW115+AX115</f>
        <v>0</v>
      </c>
      <c r="BD115" s="44">
        <f>G115/(100-BE115)*100</f>
        <v>0</v>
      </c>
      <c r="BE115" s="44">
        <v>0</v>
      </c>
      <c r="BF115" s="44">
        <f>L115</f>
        <v>0.08310150000000001</v>
      </c>
      <c r="BH115" s="26">
        <f>F115*AO115</f>
        <v>0</v>
      </c>
      <c r="BI115" s="26">
        <f>F115*AP115</f>
        <v>0</v>
      </c>
      <c r="BJ115" s="26">
        <f>F115*G115</f>
        <v>0</v>
      </c>
      <c r="BK115" s="26" t="s">
        <v>463</v>
      </c>
      <c r="BL115" s="44">
        <v>96</v>
      </c>
    </row>
    <row r="116" spans="1:47" ht="12.75">
      <c r="A116" s="113"/>
      <c r="B116" s="114"/>
      <c r="C116" s="114" t="s">
        <v>112</v>
      </c>
      <c r="D116" s="114" t="s">
        <v>378</v>
      </c>
      <c r="E116" s="113" t="s">
        <v>15</v>
      </c>
      <c r="F116" s="113" t="s">
        <v>15</v>
      </c>
      <c r="G116" s="113" t="s">
        <v>15</v>
      </c>
      <c r="H116" s="115">
        <f>SUM(H117:H119)</f>
        <v>0</v>
      </c>
      <c r="I116" s="115">
        <f>SUM(I117:I119)</f>
        <v>0</v>
      </c>
      <c r="J116" s="115">
        <f>SUM(J117:J119)</f>
        <v>0</v>
      </c>
      <c r="K116" s="116"/>
      <c r="L116" s="115">
        <f>SUM(L117:L119)</f>
        <v>0.7932330000000001</v>
      </c>
      <c r="M116" s="117"/>
      <c r="N116" s="52"/>
      <c r="AI116" s="36"/>
      <c r="AS116" s="50">
        <f>SUM(AJ117:AJ119)</f>
        <v>0</v>
      </c>
      <c r="AT116" s="50">
        <f>SUM(AK117:AK119)</f>
        <v>0</v>
      </c>
      <c r="AU116" s="50">
        <f>SUM(AL117:AL119)</f>
        <v>0</v>
      </c>
    </row>
    <row r="117" spans="1:64" ht="12.75">
      <c r="A117" s="53" t="s">
        <v>102</v>
      </c>
      <c r="B117" s="53"/>
      <c r="C117" s="53" t="s">
        <v>209</v>
      </c>
      <c r="D117" s="53" t="s">
        <v>379</v>
      </c>
      <c r="E117" s="53" t="s">
        <v>399</v>
      </c>
      <c r="F117" s="54">
        <v>11.34</v>
      </c>
      <c r="G117" s="106"/>
      <c r="H117" s="54">
        <f>F117*AO117</f>
        <v>0</v>
      </c>
      <c r="I117" s="54">
        <f>F117*AP117</f>
        <v>0</v>
      </c>
      <c r="J117" s="54">
        <f>F117*G117</f>
        <v>0</v>
      </c>
      <c r="K117" s="54">
        <v>0.068</v>
      </c>
      <c r="L117" s="54">
        <f>F117*K117</f>
        <v>0.77112</v>
      </c>
      <c r="M117" s="56" t="s">
        <v>419</v>
      </c>
      <c r="N117" s="52"/>
      <c r="Z117" s="44">
        <f>IF(AQ117="5",BJ117,0)</f>
        <v>0</v>
      </c>
      <c r="AB117" s="44">
        <f>IF(AQ117="1",BH117,0)</f>
        <v>0</v>
      </c>
      <c r="AC117" s="44">
        <f>IF(AQ117="1",BI117,0)</f>
        <v>0</v>
      </c>
      <c r="AD117" s="44">
        <f>IF(AQ117="7",BH117,0)</f>
        <v>0</v>
      </c>
      <c r="AE117" s="44">
        <f>IF(AQ117="7",BI117,0)</f>
        <v>0</v>
      </c>
      <c r="AF117" s="44">
        <f>IF(AQ117="2",BH117,0)</f>
        <v>0</v>
      </c>
      <c r="AG117" s="44">
        <f>IF(AQ117="2",BI117,0)</f>
        <v>0</v>
      </c>
      <c r="AH117" s="44">
        <f>IF(AQ117="0",BJ117,0)</f>
        <v>0</v>
      </c>
      <c r="AI117" s="36"/>
      <c r="AJ117" s="26">
        <f>IF(AN117=0,J117,0)</f>
        <v>0</v>
      </c>
      <c r="AK117" s="26">
        <f>IF(AN117=15,J117,0)</f>
        <v>0</v>
      </c>
      <c r="AL117" s="26">
        <f>IF(AN117=21,J117,0)</f>
        <v>0</v>
      </c>
      <c r="AN117" s="44">
        <v>15</v>
      </c>
      <c r="AO117" s="44">
        <f>G117*0</f>
        <v>0</v>
      </c>
      <c r="AP117" s="44">
        <f>G117*(1-0)</f>
        <v>0</v>
      </c>
      <c r="AQ117" s="45" t="s">
        <v>16</v>
      </c>
      <c r="AV117" s="44">
        <f>AW117+AX117</f>
        <v>0</v>
      </c>
      <c r="AW117" s="44">
        <f>F117*AO117</f>
        <v>0</v>
      </c>
      <c r="AX117" s="44">
        <f>F117*AP117</f>
        <v>0</v>
      </c>
      <c r="AY117" s="47" t="s">
        <v>447</v>
      </c>
      <c r="AZ117" s="47" t="s">
        <v>457</v>
      </c>
      <c r="BA117" s="36" t="s">
        <v>458</v>
      </c>
      <c r="BC117" s="44">
        <f>AW117+AX117</f>
        <v>0</v>
      </c>
      <c r="BD117" s="44">
        <f>G117/(100-BE117)*100</f>
        <v>0</v>
      </c>
      <c r="BE117" s="44">
        <v>0</v>
      </c>
      <c r="BF117" s="44">
        <f>L117</f>
        <v>0.77112</v>
      </c>
      <c r="BH117" s="26">
        <f>F117*AO117</f>
        <v>0</v>
      </c>
      <c r="BI117" s="26">
        <f>F117*AP117</f>
        <v>0</v>
      </c>
      <c r="BJ117" s="26">
        <f>F117*G117</f>
        <v>0</v>
      </c>
      <c r="BK117" s="26" t="s">
        <v>463</v>
      </c>
      <c r="BL117" s="44">
        <v>97</v>
      </c>
    </row>
    <row r="118" spans="1:64" ht="12.75">
      <c r="A118" s="10" t="s">
        <v>103</v>
      </c>
      <c r="B118" s="18"/>
      <c r="C118" s="18" t="s">
        <v>210</v>
      </c>
      <c r="D118" s="18" t="s">
        <v>380</v>
      </c>
      <c r="E118" s="18" t="s">
        <v>401</v>
      </c>
      <c r="F118" s="26">
        <v>0.9</v>
      </c>
      <c r="G118" s="105"/>
      <c r="H118" s="26">
        <f>F118*AO118</f>
        <v>0</v>
      </c>
      <c r="I118" s="26">
        <f>F118*AP118</f>
        <v>0</v>
      </c>
      <c r="J118" s="26">
        <f>F118*G118</f>
        <v>0</v>
      </c>
      <c r="K118" s="26">
        <v>0.0239</v>
      </c>
      <c r="L118" s="26">
        <f>F118*K118</f>
        <v>0.02151</v>
      </c>
      <c r="M118" s="41" t="s">
        <v>419</v>
      </c>
      <c r="N118" s="3"/>
      <c r="Z118" s="44">
        <f>IF(AQ118="5",BJ118,0)</f>
        <v>0</v>
      </c>
      <c r="AB118" s="44">
        <f>IF(AQ118="1",BH118,0)</f>
        <v>0</v>
      </c>
      <c r="AC118" s="44">
        <f>IF(AQ118="1",BI118,0)</f>
        <v>0</v>
      </c>
      <c r="AD118" s="44">
        <f>IF(AQ118="7",BH118,0)</f>
        <v>0</v>
      </c>
      <c r="AE118" s="44">
        <f>IF(AQ118="7",BI118,0)</f>
        <v>0</v>
      </c>
      <c r="AF118" s="44">
        <f>IF(AQ118="2",BH118,0)</f>
        <v>0</v>
      </c>
      <c r="AG118" s="44">
        <f>IF(AQ118="2",BI118,0)</f>
        <v>0</v>
      </c>
      <c r="AH118" s="44">
        <f>IF(AQ118="0",BJ118,0)</f>
        <v>0</v>
      </c>
      <c r="AI118" s="36"/>
      <c r="AJ118" s="26">
        <f>IF(AN118=0,J118,0)</f>
        <v>0</v>
      </c>
      <c r="AK118" s="26">
        <f>IF(AN118=15,J118,0)</f>
        <v>0</v>
      </c>
      <c r="AL118" s="26">
        <f>IF(AN118=21,J118,0)</f>
        <v>0</v>
      </c>
      <c r="AN118" s="44">
        <v>15</v>
      </c>
      <c r="AO118" s="44">
        <f>G118*0.329672316384181</f>
        <v>0</v>
      </c>
      <c r="AP118" s="44">
        <f>G118*(1-0.329672316384181)</f>
        <v>0</v>
      </c>
      <c r="AQ118" s="45" t="s">
        <v>16</v>
      </c>
      <c r="AV118" s="44">
        <f>AW118+AX118</f>
        <v>0</v>
      </c>
      <c r="AW118" s="44">
        <f>F118*AO118</f>
        <v>0</v>
      </c>
      <c r="AX118" s="44">
        <f>F118*AP118</f>
        <v>0</v>
      </c>
      <c r="AY118" s="47" t="s">
        <v>447</v>
      </c>
      <c r="AZ118" s="47" t="s">
        <v>457</v>
      </c>
      <c r="BA118" s="36" t="s">
        <v>458</v>
      </c>
      <c r="BC118" s="44">
        <f>AW118+AX118</f>
        <v>0</v>
      </c>
      <c r="BD118" s="44">
        <f>G118/(100-BE118)*100</f>
        <v>0</v>
      </c>
      <c r="BE118" s="44">
        <v>0</v>
      </c>
      <c r="BF118" s="44">
        <f>L118</f>
        <v>0.02151</v>
      </c>
      <c r="BH118" s="26">
        <f>F118*AO118</f>
        <v>0</v>
      </c>
      <c r="BI118" s="26">
        <f>F118*AP118</f>
        <v>0</v>
      </c>
      <c r="BJ118" s="26">
        <f>F118*G118</f>
        <v>0</v>
      </c>
      <c r="BK118" s="26" t="s">
        <v>463</v>
      </c>
      <c r="BL118" s="44">
        <v>97</v>
      </c>
    </row>
    <row r="119" spans="1:64" ht="12.75">
      <c r="A119" s="10" t="s">
        <v>104</v>
      </c>
      <c r="B119" s="18"/>
      <c r="C119" s="18" t="s">
        <v>211</v>
      </c>
      <c r="D119" s="18" t="s">
        <v>381</v>
      </c>
      <c r="E119" s="18" t="s">
        <v>401</v>
      </c>
      <c r="F119" s="26">
        <v>0.45</v>
      </c>
      <c r="G119" s="105"/>
      <c r="H119" s="26">
        <f>F119*AO119</f>
        <v>0</v>
      </c>
      <c r="I119" s="26">
        <f>F119*AP119</f>
        <v>0</v>
      </c>
      <c r="J119" s="26">
        <f>F119*G119</f>
        <v>0</v>
      </c>
      <c r="K119" s="26">
        <v>0.00134</v>
      </c>
      <c r="L119" s="26">
        <f>F119*K119</f>
        <v>0.000603</v>
      </c>
      <c r="M119" s="41" t="s">
        <v>419</v>
      </c>
      <c r="N119" s="3"/>
      <c r="Z119" s="44">
        <f>IF(AQ119="5",BJ119,0)</f>
        <v>0</v>
      </c>
      <c r="AB119" s="44">
        <f>IF(AQ119="1",BH119,0)</f>
        <v>0</v>
      </c>
      <c r="AC119" s="44">
        <f>IF(AQ119="1",BI119,0)</f>
        <v>0</v>
      </c>
      <c r="AD119" s="44">
        <f>IF(AQ119="7",BH119,0)</f>
        <v>0</v>
      </c>
      <c r="AE119" s="44">
        <f>IF(AQ119="7",BI119,0)</f>
        <v>0</v>
      </c>
      <c r="AF119" s="44">
        <f>IF(AQ119="2",BH119,0)</f>
        <v>0</v>
      </c>
      <c r="AG119" s="44">
        <f>IF(AQ119="2",BI119,0)</f>
        <v>0</v>
      </c>
      <c r="AH119" s="44">
        <f>IF(AQ119="0",BJ119,0)</f>
        <v>0</v>
      </c>
      <c r="AI119" s="36"/>
      <c r="AJ119" s="26">
        <f>IF(AN119=0,J119,0)</f>
        <v>0</v>
      </c>
      <c r="AK119" s="26">
        <f>IF(AN119=15,J119,0)</f>
        <v>0</v>
      </c>
      <c r="AL119" s="26">
        <f>IF(AN119=21,J119,0)</f>
        <v>0</v>
      </c>
      <c r="AN119" s="44">
        <v>15</v>
      </c>
      <c r="AO119" s="44">
        <f>G119*0.0915571551211781</f>
        <v>0</v>
      </c>
      <c r="AP119" s="44">
        <f>G119*(1-0.0915571551211781)</f>
        <v>0</v>
      </c>
      <c r="AQ119" s="45" t="s">
        <v>16</v>
      </c>
      <c r="AV119" s="44">
        <f>AW119+AX119</f>
        <v>0</v>
      </c>
      <c r="AW119" s="44">
        <f>F119*AO119</f>
        <v>0</v>
      </c>
      <c r="AX119" s="44">
        <f>F119*AP119</f>
        <v>0</v>
      </c>
      <c r="AY119" s="47" t="s">
        <v>447</v>
      </c>
      <c r="AZ119" s="47" t="s">
        <v>457</v>
      </c>
      <c r="BA119" s="36" t="s">
        <v>458</v>
      </c>
      <c r="BC119" s="44">
        <f>AW119+AX119</f>
        <v>0</v>
      </c>
      <c r="BD119" s="44">
        <f>G119/(100-BE119)*100</f>
        <v>0</v>
      </c>
      <c r="BE119" s="44">
        <v>0</v>
      </c>
      <c r="BF119" s="44">
        <f>L119</f>
        <v>0.000603</v>
      </c>
      <c r="BH119" s="26">
        <f>F119*AO119</f>
        <v>0</v>
      </c>
      <c r="BI119" s="26">
        <f>F119*AP119</f>
        <v>0</v>
      </c>
      <c r="BJ119" s="26">
        <f>F119*G119</f>
        <v>0</v>
      </c>
      <c r="BK119" s="26" t="s">
        <v>463</v>
      </c>
      <c r="BL119" s="44">
        <v>97</v>
      </c>
    </row>
    <row r="120" spans="1:47" ht="12.75">
      <c r="A120" s="113"/>
      <c r="B120" s="114"/>
      <c r="C120" s="114" t="s">
        <v>212</v>
      </c>
      <c r="D120" s="114" t="s">
        <v>382</v>
      </c>
      <c r="E120" s="113" t="s">
        <v>15</v>
      </c>
      <c r="F120" s="113" t="s">
        <v>15</v>
      </c>
      <c r="G120" s="113" t="s">
        <v>15</v>
      </c>
      <c r="H120" s="115">
        <f>SUM(H121:H121)</f>
        <v>0</v>
      </c>
      <c r="I120" s="115">
        <f>SUM(I121:I121)</f>
        <v>0</v>
      </c>
      <c r="J120" s="115">
        <f>SUM(J121:J121)</f>
        <v>0</v>
      </c>
      <c r="K120" s="116"/>
      <c r="L120" s="115">
        <f>SUM(L121:L121)</f>
        <v>0</v>
      </c>
      <c r="M120" s="117"/>
      <c r="N120" s="52"/>
      <c r="AI120" s="36"/>
      <c r="AS120" s="50">
        <f>SUM(AJ121:AJ121)</f>
        <v>0</v>
      </c>
      <c r="AT120" s="50">
        <f>SUM(AK121:AK121)</f>
        <v>0</v>
      </c>
      <c r="AU120" s="50">
        <f>SUM(AL121:AL121)</f>
        <v>0</v>
      </c>
    </row>
    <row r="121" spans="1:64" ht="12.75">
      <c r="A121" s="53" t="s">
        <v>105</v>
      </c>
      <c r="B121" s="53"/>
      <c r="C121" s="53" t="s">
        <v>213</v>
      </c>
      <c r="D121" s="53" t="s">
        <v>383</v>
      </c>
      <c r="E121" s="53" t="s">
        <v>402</v>
      </c>
      <c r="F121" s="54">
        <v>4.69269</v>
      </c>
      <c r="G121" s="106"/>
      <c r="H121" s="54">
        <f>F121*AO121</f>
        <v>0</v>
      </c>
      <c r="I121" s="54">
        <f>F121*AP121</f>
        <v>0</v>
      </c>
      <c r="J121" s="54">
        <f>F121*G121</f>
        <v>0</v>
      </c>
      <c r="K121" s="54">
        <v>0</v>
      </c>
      <c r="L121" s="54">
        <f>F121*K121</f>
        <v>0</v>
      </c>
      <c r="M121" s="56" t="s">
        <v>419</v>
      </c>
      <c r="N121" s="52"/>
      <c r="Z121" s="44">
        <f>IF(AQ121="5",BJ121,0)</f>
        <v>0</v>
      </c>
      <c r="AB121" s="44">
        <f>IF(AQ121="1",BH121,0)</f>
        <v>0</v>
      </c>
      <c r="AC121" s="44">
        <f>IF(AQ121="1",BI121,0)</f>
        <v>0</v>
      </c>
      <c r="AD121" s="44">
        <f>IF(AQ121="7",BH121,0)</f>
        <v>0</v>
      </c>
      <c r="AE121" s="44">
        <f>IF(AQ121="7",BI121,0)</f>
        <v>0</v>
      </c>
      <c r="AF121" s="44">
        <f>IF(AQ121="2",BH121,0)</f>
        <v>0</v>
      </c>
      <c r="AG121" s="44">
        <f>IF(AQ121="2",BI121,0)</f>
        <v>0</v>
      </c>
      <c r="AH121" s="44">
        <f>IF(AQ121="0",BJ121,0)</f>
        <v>0</v>
      </c>
      <c r="AI121" s="36"/>
      <c r="AJ121" s="26">
        <f>IF(AN121=0,J121,0)</f>
        <v>0</v>
      </c>
      <c r="AK121" s="26">
        <f>IF(AN121=15,J121,0)</f>
        <v>0</v>
      </c>
      <c r="AL121" s="26">
        <f>IF(AN121=21,J121,0)</f>
        <v>0</v>
      </c>
      <c r="AN121" s="44">
        <v>15</v>
      </c>
      <c r="AO121" s="44">
        <f>G121*0</f>
        <v>0</v>
      </c>
      <c r="AP121" s="44">
        <f>G121*(1-0)</f>
        <v>0</v>
      </c>
      <c r="AQ121" s="45" t="s">
        <v>20</v>
      </c>
      <c r="AV121" s="44">
        <f>AW121+AX121</f>
        <v>0</v>
      </c>
      <c r="AW121" s="44">
        <f>F121*AO121</f>
        <v>0</v>
      </c>
      <c r="AX121" s="44">
        <f>F121*AP121</f>
        <v>0</v>
      </c>
      <c r="AY121" s="47" t="s">
        <v>448</v>
      </c>
      <c r="AZ121" s="47" t="s">
        <v>457</v>
      </c>
      <c r="BA121" s="36" t="s">
        <v>458</v>
      </c>
      <c r="BC121" s="44">
        <f>AW121+AX121</f>
        <v>0</v>
      </c>
      <c r="BD121" s="44">
        <f>G121/(100-BE121)*100</f>
        <v>0</v>
      </c>
      <c r="BE121" s="44">
        <v>0</v>
      </c>
      <c r="BF121" s="44">
        <f>L121</f>
        <v>0</v>
      </c>
      <c r="BH121" s="26">
        <f>F121*AO121</f>
        <v>0</v>
      </c>
      <c r="BI121" s="26">
        <f>F121*AP121</f>
        <v>0</v>
      </c>
      <c r="BJ121" s="26">
        <f>F121*G121</f>
        <v>0</v>
      </c>
      <c r="BK121" s="26" t="s">
        <v>463</v>
      </c>
      <c r="BL121" s="44" t="s">
        <v>212</v>
      </c>
    </row>
    <row r="122" spans="1:47" ht="12.75">
      <c r="A122" s="9"/>
      <c r="B122" s="112"/>
      <c r="C122" s="17" t="s">
        <v>214</v>
      </c>
      <c r="D122" s="17" t="s">
        <v>384</v>
      </c>
      <c r="E122" s="24" t="s">
        <v>15</v>
      </c>
      <c r="F122" s="24" t="s">
        <v>15</v>
      </c>
      <c r="G122" s="24" t="s">
        <v>15</v>
      </c>
      <c r="H122" s="50">
        <f>SUM(H123:H123)</f>
        <v>0</v>
      </c>
      <c r="I122" s="50">
        <f>SUM(I123:I123)</f>
        <v>0</v>
      </c>
      <c r="J122" s="50">
        <f>SUM(J123:J123)</f>
        <v>0</v>
      </c>
      <c r="K122" s="36"/>
      <c r="L122" s="50">
        <f>SUM(L123:L123)</f>
        <v>0</v>
      </c>
      <c r="M122" s="40"/>
      <c r="N122" s="3"/>
      <c r="AI122" s="36"/>
      <c r="AS122" s="50">
        <f>SUM(AJ123:AJ123)</f>
        <v>0</v>
      </c>
      <c r="AT122" s="50">
        <f>SUM(AK123:AK123)</f>
        <v>0</v>
      </c>
      <c r="AU122" s="50">
        <f>SUM(AL123:AL123)</f>
        <v>0</v>
      </c>
    </row>
    <row r="123" spans="1:64" ht="12.75">
      <c r="A123" s="75" t="s">
        <v>106</v>
      </c>
      <c r="B123" s="76"/>
      <c r="C123" s="76" t="s">
        <v>129</v>
      </c>
      <c r="D123" s="76" t="s">
        <v>385</v>
      </c>
      <c r="E123" s="76" t="s">
        <v>400</v>
      </c>
      <c r="F123" s="77">
        <v>1</v>
      </c>
      <c r="G123" s="110"/>
      <c r="H123" s="77">
        <f>F123*AO123</f>
        <v>0</v>
      </c>
      <c r="I123" s="77">
        <f>F123*AP123</f>
        <v>0</v>
      </c>
      <c r="J123" s="77">
        <f>F123*G123</f>
        <v>0</v>
      </c>
      <c r="K123" s="77">
        <v>0</v>
      </c>
      <c r="L123" s="77">
        <f>F123*K123</f>
        <v>0</v>
      </c>
      <c r="M123" s="78" t="s">
        <v>129</v>
      </c>
      <c r="N123" s="3"/>
      <c r="Z123" s="44">
        <f>IF(AQ123="5",BJ123,0)</f>
        <v>0</v>
      </c>
      <c r="AB123" s="44">
        <f>IF(AQ123="1",BH123,0)</f>
        <v>0</v>
      </c>
      <c r="AC123" s="44">
        <f>IF(AQ123="1",BI123,0)</f>
        <v>0</v>
      </c>
      <c r="AD123" s="44">
        <f>IF(AQ123="7",BH123,0)</f>
        <v>0</v>
      </c>
      <c r="AE123" s="44">
        <f>IF(AQ123="7",BI123,0)</f>
        <v>0</v>
      </c>
      <c r="AF123" s="44">
        <f>IF(AQ123="2",BH123,0)</f>
        <v>0</v>
      </c>
      <c r="AG123" s="44">
        <f>IF(AQ123="2",BI123,0)</f>
        <v>0</v>
      </c>
      <c r="AH123" s="44">
        <f>IF(AQ123="0",BJ123,0)</f>
        <v>0</v>
      </c>
      <c r="AI123" s="36"/>
      <c r="AJ123" s="26">
        <f>IF(AN123=0,J123,0)</f>
        <v>0</v>
      </c>
      <c r="AK123" s="26">
        <f>IF(AN123=15,J123,0)</f>
        <v>0</v>
      </c>
      <c r="AL123" s="26">
        <f>IF(AN123=21,J123,0)</f>
        <v>0</v>
      </c>
      <c r="AN123" s="44">
        <v>15</v>
      </c>
      <c r="AO123" s="44">
        <f>G123*0</f>
        <v>0</v>
      </c>
      <c r="AP123" s="44">
        <f>G123*(1-0)</f>
        <v>0</v>
      </c>
      <c r="AQ123" s="45" t="s">
        <v>17</v>
      </c>
      <c r="AV123" s="44">
        <f>AW123+AX123</f>
        <v>0</v>
      </c>
      <c r="AW123" s="44">
        <f>F123*AO123</f>
        <v>0</v>
      </c>
      <c r="AX123" s="44">
        <f>F123*AP123</f>
        <v>0</v>
      </c>
      <c r="AY123" s="47" t="s">
        <v>449</v>
      </c>
      <c r="AZ123" s="47" t="s">
        <v>457</v>
      </c>
      <c r="BA123" s="36" t="s">
        <v>458</v>
      </c>
      <c r="BC123" s="44">
        <f>AW123+AX123</f>
        <v>0</v>
      </c>
      <c r="BD123" s="44">
        <f>G123/(100-BE123)*100</f>
        <v>0</v>
      </c>
      <c r="BE123" s="44">
        <v>0</v>
      </c>
      <c r="BF123" s="44">
        <f>L123</f>
        <v>0</v>
      </c>
      <c r="BH123" s="26">
        <f>F123*AO123</f>
        <v>0</v>
      </c>
      <c r="BI123" s="26">
        <f>F123*AP123</f>
        <v>0</v>
      </c>
      <c r="BJ123" s="26">
        <f>F123*G123</f>
        <v>0</v>
      </c>
      <c r="BK123" s="26" t="s">
        <v>463</v>
      </c>
      <c r="BL123" s="44" t="s">
        <v>214</v>
      </c>
    </row>
    <row r="124" spans="1:47" ht="12.75">
      <c r="A124" s="113"/>
      <c r="B124" s="114"/>
      <c r="C124" s="114" t="s">
        <v>215</v>
      </c>
      <c r="D124" s="114" t="s">
        <v>386</v>
      </c>
      <c r="E124" s="113" t="s">
        <v>15</v>
      </c>
      <c r="F124" s="113" t="s">
        <v>15</v>
      </c>
      <c r="G124" s="113" t="s">
        <v>15</v>
      </c>
      <c r="H124" s="115">
        <f>SUM(H125:H132)</f>
        <v>0</v>
      </c>
      <c r="I124" s="115">
        <f>SUM(I125:I132)</f>
        <v>0</v>
      </c>
      <c r="J124" s="115">
        <f>SUM(J125:J132)</f>
        <v>0</v>
      </c>
      <c r="K124" s="116"/>
      <c r="L124" s="115">
        <f>SUM(L125:L132)</f>
        <v>0</v>
      </c>
      <c r="M124" s="117"/>
      <c r="N124" s="52"/>
      <c r="AI124" s="36"/>
      <c r="AS124" s="50">
        <f>SUM(AJ125:AJ132)</f>
        <v>0</v>
      </c>
      <c r="AT124" s="50">
        <f>SUM(AK125:AK132)</f>
        <v>0</v>
      </c>
      <c r="AU124" s="50">
        <f>SUM(AL125:AL132)</f>
        <v>0</v>
      </c>
    </row>
    <row r="125" spans="1:64" ht="12.75">
      <c r="A125" s="73" t="s">
        <v>107</v>
      </c>
      <c r="B125" s="73"/>
      <c r="C125" s="73" t="s">
        <v>216</v>
      </c>
      <c r="D125" s="73" t="s">
        <v>387</v>
      </c>
      <c r="E125" s="73" t="s">
        <v>402</v>
      </c>
      <c r="F125" s="74">
        <v>3.0649</v>
      </c>
      <c r="G125" s="109"/>
      <c r="H125" s="74">
        <f>F125*AO125</f>
        <v>0</v>
      </c>
      <c r="I125" s="74">
        <f>F125*AP125</f>
        <v>0</v>
      </c>
      <c r="J125" s="74">
        <f>F125*G125</f>
        <v>0</v>
      </c>
      <c r="K125" s="74">
        <v>0</v>
      </c>
      <c r="L125" s="74">
        <f>F125*K125</f>
        <v>0</v>
      </c>
      <c r="M125" s="72" t="s">
        <v>419</v>
      </c>
      <c r="N125" s="52"/>
      <c r="Z125" s="44">
        <f>IF(AQ125="5",BJ125,0)</f>
        <v>0</v>
      </c>
      <c r="AB125" s="44">
        <f>IF(AQ125="1",BH125,0)</f>
        <v>0</v>
      </c>
      <c r="AC125" s="44">
        <f>IF(AQ125="1",BI125,0)</f>
        <v>0</v>
      </c>
      <c r="AD125" s="44">
        <f>IF(AQ125="7",BH125,0)</f>
        <v>0</v>
      </c>
      <c r="AE125" s="44">
        <f>IF(AQ125="7",BI125,0)</f>
        <v>0</v>
      </c>
      <c r="AF125" s="44">
        <f>IF(AQ125="2",BH125,0)</f>
        <v>0</v>
      </c>
      <c r="AG125" s="44">
        <f>IF(AQ125="2",BI125,0)</f>
        <v>0</v>
      </c>
      <c r="AH125" s="44">
        <f>IF(AQ125="0",BJ125,0)</f>
        <v>0</v>
      </c>
      <c r="AI125" s="36"/>
      <c r="AJ125" s="26">
        <f>IF(AN125=0,J125,0)</f>
        <v>0</v>
      </c>
      <c r="AK125" s="26">
        <f>IF(AN125=15,J125,0)</f>
        <v>0</v>
      </c>
      <c r="AL125" s="26">
        <f>IF(AN125=21,J125,0)</f>
        <v>0</v>
      </c>
      <c r="AN125" s="44">
        <v>15</v>
      </c>
      <c r="AO125" s="44">
        <f>G125*0</f>
        <v>0</v>
      </c>
      <c r="AP125" s="44">
        <f>G125*(1-0)</f>
        <v>0</v>
      </c>
      <c r="AQ125" s="45" t="s">
        <v>20</v>
      </c>
      <c r="AV125" s="44">
        <f>AW125+AX125</f>
        <v>0</v>
      </c>
      <c r="AW125" s="44">
        <f>F125*AO125</f>
        <v>0</v>
      </c>
      <c r="AX125" s="44">
        <f>F125*AP125</f>
        <v>0</v>
      </c>
      <c r="AY125" s="47" t="s">
        <v>450</v>
      </c>
      <c r="AZ125" s="47" t="s">
        <v>457</v>
      </c>
      <c r="BA125" s="36" t="s">
        <v>458</v>
      </c>
      <c r="BC125" s="44">
        <f>AW125+AX125</f>
        <v>0</v>
      </c>
      <c r="BD125" s="44">
        <f>G125/(100-BE125)*100</f>
        <v>0</v>
      </c>
      <c r="BE125" s="44">
        <v>0</v>
      </c>
      <c r="BF125" s="44">
        <f>L125</f>
        <v>0</v>
      </c>
      <c r="BH125" s="26">
        <f>F125*AO125</f>
        <v>0</v>
      </c>
      <c r="BI125" s="26">
        <f>F125*AP125</f>
        <v>0</v>
      </c>
      <c r="BJ125" s="26">
        <f>F125*G125</f>
        <v>0</v>
      </c>
      <c r="BK125" s="26" t="s">
        <v>463</v>
      </c>
      <c r="BL125" s="44" t="s">
        <v>215</v>
      </c>
    </row>
    <row r="126" spans="1:64" ht="12.75">
      <c r="A126" s="57" t="s">
        <v>108</v>
      </c>
      <c r="B126" s="57"/>
      <c r="C126" s="57" t="s">
        <v>217</v>
      </c>
      <c r="D126" s="57" t="s">
        <v>388</v>
      </c>
      <c r="E126" s="57" t="s">
        <v>402</v>
      </c>
      <c r="F126" s="58">
        <v>3.0649</v>
      </c>
      <c r="G126" s="104"/>
      <c r="H126" s="58">
        <f>F126*AO126</f>
        <v>0</v>
      </c>
      <c r="I126" s="58">
        <f>F126*AP126</f>
        <v>0</v>
      </c>
      <c r="J126" s="58">
        <f>F126*G126</f>
        <v>0</v>
      </c>
      <c r="K126" s="58">
        <v>0</v>
      </c>
      <c r="L126" s="58">
        <f>F126*K126</f>
        <v>0</v>
      </c>
      <c r="M126" s="55" t="s">
        <v>419</v>
      </c>
      <c r="N126" s="52"/>
      <c r="Z126" s="44">
        <f>IF(AQ126="5",BJ126,0)</f>
        <v>0</v>
      </c>
      <c r="AB126" s="44">
        <f>IF(AQ126="1",BH126,0)</f>
        <v>0</v>
      </c>
      <c r="AC126" s="44">
        <f>IF(AQ126="1",BI126,0)</f>
        <v>0</v>
      </c>
      <c r="AD126" s="44">
        <f>IF(AQ126="7",BH126,0)</f>
        <v>0</v>
      </c>
      <c r="AE126" s="44">
        <f>IF(AQ126="7",BI126,0)</f>
        <v>0</v>
      </c>
      <c r="AF126" s="44">
        <f>IF(AQ126="2",BH126,0)</f>
        <v>0</v>
      </c>
      <c r="AG126" s="44">
        <f>IF(AQ126="2",BI126,0)</f>
        <v>0</v>
      </c>
      <c r="AH126" s="44">
        <f>IF(AQ126="0",BJ126,0)</f>
        <v>0</v>
      </c>
      <c r="AI126" s="36"/>
      <c r="AJ126" s="26">
        <f>IF(AN126=0,J126,0)</f>
        <v>0</v>
      </c>
      <c r="AK126" s="26">
        <f>IF(AN126=15,J126,0)</f>
        <v>0</v>
      </c>
      <c r="AL126" s="26">
        <f>IF(AN126=21,J126,0)</f>
        <v>0</v>
      </c>
      <c r="AN126" s="44">
        <v>15</v>
      </c>
      <c r="AO126" s="44">
        <f>G126*0</f>
        <v>0</v>
      </c>
      <c r="AP126" s="44">
        <f>G126*(1-0)</f>
        <v>0</v>
      </c>
      <c r="AQ126" s="45" t="s">
        <v>20</v>
      </c>
      <c r="AV126" s="44">
        <f>AW126+AX126</f>
        <v>0</v>
      </c>
      <c r="AW126" s="44">
        <f>F126*AO126</f>
        <v>0</v>
      </c>
      <c r="AX126" s="44">
        <f>F126*AP126</f>
        <v>0</v>
      </c>
      <c r="AY126" s="47" t="s">
        <v>450</v>
      </c>
      <c r="AZ126" s="47" t="s">
        <v>457</v>
      </c>
      <c r="BA126" s="36" t="s">
        <v>458</v>
      </c>
      <c r="BC126" s="44">
        <f>AW126+AX126</f>
        <v>0</v>
      </c>
      <c r="BD126" s="44">
        <f>G126/(100-BE126)*100</f>
        <v>0</v>
      </c>
      <c r="BE126" s="44">
        <v>0</v>
      </c>
      <c r="BF126" s="44">
        <f>L126</f>
        <v>0</v>
      </c>
      <c r="BH126" s="26">
        <f>F126*AO126</f>
        <v>0</v>
      </c>
      <c r="BI126" s="26">
        <f>F126*AP126</f>
        <v>0</v>
      </c>
      <c r="BJ126" s="26">
        <f>F126*G126</f>
        <v>0</v>
      </c>
      <c r="BK126" s="26" t="s">
        <v>463</v>
      </c>
      <c r="BL126" s="44" t="s">
        <v>215</v>
      </c>
    </row>
    <row r="127" spans="1:64" ht="12.75">
      <c r="A127" s="57" t="s">
        <v>109</v>
      </c>
      <c r="B127" s="57"/>
      <c r="C127" s="57" t="s">
        <v>218</v>
      </c>
      <c r="D127" s="57" t="s">
        <v>389</v>
      </c>
      <c r="E127" s="57" t="s">
        <v>402</v>
      </c>
      <c r="F127" s="58">
        <v>9.1947</v>
      </c>
      <c r="G127" s="104"/>
      <c r="H127" s="58">
        <f>F127*AO127</f>
        <v>0</v>
      </c>
      <c r="I127" s="58">
        <f>F127*AP127</f>
        <v>0</v>
      </c>
      <c r="J127" s="58">
        <f>F127*G127</f>
        <v>0</v>
      </c>
      <c r="K127" s="58">
        <v>0</v>
      </c>
      <c r="L127" s="58">
        <f>F127*K127</f>
        <v>0</v>
      </c>
      <c r="M127" s="55" t="s">
        <v>419</v>
      </c>
      <c r="N127" s="52"/>
      <c r="Z127" s="44">
        <f>IF(AQ127="5",BJ127,0)</f>
        <v>0</v>
      </c>
      <c r="AB127" s="44">
        <f>IF(AQ127="1",BH127,0)</f>
        <v>0</v>
      </c>
      <c r="AC127" s="44">
        <f>IF(AQ127="1",BI127,0)</f>
        <v>0</v>
      </c>
      <c r="AD127" s="44">
        <f>IF(AQ127="7",BH127,0)</f>
        <v>0</v>
      </c>
      <c r="AE127" s="44">
        <f>IF(AQ127="7",BI127,0)</f>
        <v>0</v>
      </c>
      <c r="AF127" s="44">
        <f>IF(AQ127="2",BH127,0)</f>
        <v>0</v>
      </c>
      <c r="AG127" s="44">
        <f>IF(AQ127="2",BI127,0)</f>
        <v>0</v>
      </c>
      <c r="AH127" s="44">
        <f>IF(AQ127="0",BJ127,0)</f>
        <v>0</v>
      </c>
      <c r="AI127" s="36"/>
      <c r="AJ127" s="26">
        <f>IF(AN127=0,J127,0)</f>
        <v>0</v>
      </c>
      <c r="AK127" s="26">
        <f>IF(AN127=15,J127,0)</f>
        <v>0</v>
      </c>
      <c r="AL127" s="26">
        <f>IF(AN127=21,J127,0)</f>
        <v>0</v>
      </c>
      <c r="AN127" s="44">
        <v>15</v>
      </c>
      <c r="AO127" s="44">
        <f>G127*0</f>
        <v>0</v>
      </c>
      <c r="AP127" s="44">
        <f>G127*(1-0)</f>
        <v>0</v>
      </c>
      <c r="AQ127" s="45" t="s">
        <v>20</v>
      </c>
      <c r="AV127" s="44">
        <f>AW127+AX127</f>
        <v>0</v>
      </c>
      <c r="AW127" s="44">
        <f>F127*AO127</f>
        <v>0</v>
      </c>
      <c r="AX127" s="44">
        <f>F127*AP127</f>
        <v>0</v>
      </c>
      <c r="AY127" s="47" t="s">
        <v>450</v>
      </c>
      <c r="AZ127" s="47" t="s">
        <v>457</v>
      </c>
      <c r="BA127" s="36" t="s">
        <v>458</v>
      </c>
      <c r="BC127" s="44">
        <f>AW127+AX127</f>
        <v>0</v>
      </c>
      <c r="BD127" s="44">
        <f>G127/(100-BE127)*100</f>
        <v>0</v>
      </c>
      <c r="BE127" s="44">
        <v>0</v>
      </c>
      <c r="BF127" s="44">
        <f>L127</f>
        <v>0</v>
      </c>
      <c r="BH127" s="26">
        <f>F127*AO127</f>
        <v>0</v>
      </c>
      <c r="BI127" s="26">
        <f>F127*AP127</f>
        <v>0</v>
      </c>
      <c r="BJ127" s="26">
        <f>F127*G127</f>
        <v>0</v>
      </c>
      <c r="BK127" s="26" t="s">
        <v>463</v>
      </c>
      <c r="BL127" s="44" t="s">
        <v>215</v>
      </c>
    </row>
    <row r="128" spans="1:64" ht="12.75">
      <c r="A128" s="53" t="s">
        <v>110</v>
      </c>
      <c r="B128" s="53"/>
      <c r="C128" s="53" t="s">
        <v>219</v>
      </c>
      <c r="D128" s="53" t="s">
        <v>391</v>
      </c>
      <c r="E128" s="53" t="s">
        <v>402</v>
      </c>
      <c r="F128" s="54">
        <v>3.0649</v>
      </c>
      <c r="G128" s="106"/>
      <c r="H128" s="54">
        <f>F128*AO128</f>
        <v>0</v>
      </c>
      <c r="I128" s="54">
        <f>F128*AP128</f>
        <v>0</v>
      </c>
      <c r="J128" s="54">
        <f>F128*G128</f>
        <v>0</v>
      </c>
      <c r="K128" s="54">
        <v>0</v>
      </c>
      <c r="L128" s="54">
        <f>F128*K128</f>
        <v>0</v>
      </c>
      <c r="M128" s="56" t="s">
        <v>419</v>
      </c>
      <c r="N128" s="52"/>
      <c r="Z128" s="44">
        <f>IF(AQ128="5",BJ128,0)</f>
        <v>0</v>
      </c>
      <c r="AB128" s="44">
        <f>IF(AQ128="1",BH128,0)</f>
        <v>0</v>
      </c>
      <c r="AC128" s="44">
        <f>IF(AQ128="1",BI128,0)</f>
        <v>0</v>
      </c>
      <c r="AD128" s="44">
        <f>IF(AQ128="7",BH128,0)</f>
        <v>0</v>
      </c>
      <c r="AE128" s="44">
        <f>IF(AQ128="7",BI128,0)</f>
        <v>0</v>
      </c>
      <c r="AF128" s="44">
        <f>IF(AQ128="2",BH128,0)</f>
        <v>0</v>
      </c>
      <c r="AG128" s="44">
        <f>IF(AQ128="2",BI128,0)</f>
        <v>0</v>
      </c>
      <c r="AH128" s="44">
        <f>IF(AQ128="0",BJ128,0)</f>
        <v>0</v>
      </c>
      <c r="AI128" s="36"/>
      <c r="AJ128" s="26">
        <f>IF(AN128=0,J128,0)</f>
        <v>0</v>
      </c>
      <c r="AK128" s="26">
        <f>IF(AN128=15,J128,0)</f>
        <v>0</v>
      </c>
      <c r="AL128" s="26">
        <f>IF(AN128=21,J128,0)</f>
        <v>0</v>
      </c>
      <c r="AN128" s="44">
        <v>15</v>
      </c>
      <c r="AO128" s="44">
        <f>G128*0</f>
        <v>0</v>
      </c>
      <c r="AP128" s="44">
        <f>G128*(1-0)</f>
        <v>0</v>
      </c>
      <c r="AQ128" s="45" t="s">
        <v>20</v>
      </c>
      <c r="AV128" s="44">
        <f>AW128+AX128</f>
        <v>0</v>
      </c>
      <c r="AW128" s="44">
        <f>F128*AO128</f>
        <v>0</v>
      </c>
      <c r="AX128" s="44">
        <f>F128*AP128</f>
        <v>0</v>
      </c>
      <c r="AY128" s="47" t="s">
        <v>450</v>
      </c>
      <c r="AZ128" s="47" t="s">
        <v>457</v>
      </c>
      <c r="BA128" s="36" t="s">
        <v>458</v>
      </c>
      <c r="BC128" s="44">
        <f>AW128+AX128</f>
        <v>0</v>
      </c>
      <c r="BD128" s="44">
        <f>G128/(100-BE128)*100</f>
        <v>0</v>
      </c>
      <c r="BE128" s="44">
        <v>0</v>
      </c>
      <c r="BF128" s="44">
        <f>L128</f>
        <v>0</v>
      </c>
      <c r="BH128" s="26">
        <f>F128*AO128</f>
        <v>0</v>
      </c>
      <c r="BI128" s="26">
        <f>F128*AP128</f>
        <v>0</v>
      </c>
      <c r="BJ128" s="26">
        <f>F128*G128</f>
        <v>0</v>
      </c>
      <c r="BK128" s="26" t="s">
        <v>463</v>
      </c>
      <c r="BL128" s="44" t="s">
        <v>215</v>
      </c>
    </row>
    <row r="129" spans="1:64" ht="12.75">
      <c r="A129" s="10" t="s">
        <v>111</v>
      </c>
      <c r="B129" s="18"/>
      <c r="C129" s="18" t="s">
        <v>220</v>
      </c>
      <c r="D129" s="18" t="s">
        <v>392</v>
      </c>
      <c r="E129" s="18" t="s">
        <v>402</v>
      </c>
      <c r="F129" s="26">
        <v>0.065</v>
      </c>
      <c r="G129" s="105"/>
      <c r="H129" s="26">
        <f>F129*AO129</f>
        <v>0</v>
      </c>
      <c r="I129" s="26">
        <f>F129*AP129</f>
        <v>0</v>
      </c>
      <c r="J129" s="26">
        <f>F129*G129</f>
        <v>0</v>
      </c>
      <c r="K129" s="26">
        <v>0</v>
      </c>
      <c r="L129" s="26">
        <f>F129*K129</f>
        <v>0</v>
      </c>
      <c r="M129" s="41" t="s">
        <v>419</v>
      </c>
      <c r="N129" s="3"/>
      <c r="Z129" s="44">
        <f>IF(AQ129="5",BJ129,0)</f>
        <v>0</v>
      </c>
      <c r="AB129" s="44">
        <f>IF(AQ129="1",BH129,0)</f>
        <v>0</v>
      </c>
      <c r="AC129" s="44">
        <f>IF(AQ129="1",BI129,0)</f>
        <v>0</v>
      </c>
      <c r="AD129" s="44">
        <f>IF(AQ129="7",BH129,0)</f>
        <v>0</v>
      </c>
      <c r="AE129" s="44">
        <f>IF(AQ129="7",BI129,0)</f>
        <v>0</v>
      </c>
      <c r="AF129" s="44">
        <f>IF(AQ129="2",BH129,0)</f>
        <v>0</v>
      </c>
      <c r="AG129" s="44">
        <f>IF(AQ129="2",BI129,0)</f>
        <v>0</v>
      </c>
      <c r="AH129" s="44">
        <f>IF(AQ129="0",BJ129,0)</f>
        <v>0</v>
      </c>
      <c r="AI129" s="36"/>
      <c r="AJ129" s="26">
        <f>IF(AN129=0,J129,0)</f>
        <v>0</v>
      </c>
      <c r="AK129" s="26">
        <f>IF(AN129=15,J129,0)</f>
        <v>0</v>
      </c>
      <c r="AL129" s="26">
        <f>IF(AN129=21,J129,0)</f>
        <v>0</v>
      </c>
      <c r="AN129" s="44">
        <v>15</v>
      </c>
      <c r="AO129" s="44">
        <f>G129*0</f>
        <v>0</v>
      </c>
      <c r="AP129" s="44">
        <f>G129*(1-0)</f>
        <v>0</v>
      </c>
      <c r="AQ129" s="45" t="s">
        <v>20</v>
      </c>
      <c r="AV129" s="44">
        <f>AW129+AX129</f>
        <v>0</v>
      </c>
      <c r="AW129" s="44">
        <f>F129*AO129</f>
        <v>0</v>
      </c>
      <c r="AX129" s="44">
        <f>F129*AP129</f>
        <v>0</v>
      </c>
      <c r="AY129" s="47" t="s">
        <v>450</v>
      </c>
      <c r="AZ129" s="47" t="s">
        <v>457</v>
      </c>
      <c r="BA129" s="36" t="s">
        <v>458</v>
      </c>
      <c r="BC129" s="44">
        <f>AW129+AX129</f>
        <v>0</v>
      </c>
      <c r="BD129" s="44">
        <f>G129/(100-BE129)*100</f>
        <v>0</v>
      </c>
      <c r="BE129" s="44">
        <v>0</v>
      </c>
      <c r="BF129" s="44">
        <f>L129</f>
        <v>0</v>
      </c>
      <c r="BH129" s="26">
        <f>F129*AO129</f>
        <v>0</v>
      </c>
      <c r="BI129" s="26">
        <f>F129*AP129</f>
        <v>0</v>
      </c>
      <c r="BJ129" s="26">
        <f>F129*G129</f>
        <v>0</v>
      </c>
      <c r="BK129" s="26" t="s">
        <v>463</v>
      </c>
      <c r="BL129" s="44" t="s">
        <v>215</v>
      </c>
    </row>
    <row r="130" spans="1:64" ht="12.75">
      <c r="A130" s="10" t="s">
        <v>112</v>
      </c>
      <c r="B130" s="18"/>
      <c r="C130" s="18" t="s">
        <v>221</v>
      </c>
      <c r="D130" s="18" t="s">
        <v>393</v>
      </c>
      <c r="E130" s="18" t="s">
        <v>402</v>
      </c>
      <c r="F130" s="26">
        <v>0.1512</v>
      </c>
      <c r="G130" s="105"/>
      <c r="H130" s="26">
        <f>F130*AO130</f>
        <v>0</v>
      </c>
      <c r="I130" s="26">
        <f>F130*AP130</f>
        <v>0</v>
      </c>
      <c r="J130" s="26">
        <f>F130*G130</f>
        <v>0</v>
      </c>
      <c r="K130" s="26">
        <v>0</v>
      </c>
      <c r="L130" s="26">
        <f>F130*K130</f>
        <v>0</v>
      </c>
      <c r="M130" s="41" t="s">
        <v>419</v>
      </c>
      <c r="N130" s="3"/>
      <c r="Z130" s="44">
        <f>IF(AQ130="5",BJ130,0)</f>
        <v>0</v>
      </c>
      <c r="AB130" s="44">
        <f>IF(AQ130="1",BH130,0)</f>
        <v>0</v>
      </c>
      <c r="AC130" s="44">
        <f>IF(AQ130="1",BI130,0)</f>
        <v>0</v>
      </c>
      <c r="AD130" s="44">
        <f>IF(AQ130="7",BH130,0)</f>
        <v>0</v>
      </c>
      <c r="AE130" s="44">
        <f>IF(AQ130="7",BI130,0)</f>
        <v>0</v>
      </c>
      <c r="AF130" s="44">
        <f>IF(AQ130="2",BH130,0)</f>
        <v>0</v>
      </c>
      <c r="AG130" s="44">
        <f>IF(AQ130="2",BI130,0)</f>
        <v>0</v>
      </c>
      <c r="AH130" s="44">
        <f>IF(AQ130="0",BJ130,0)</f>
        <v>0</v>
      </c>
      <c r="AI130" s="36"/>
      <c r="AJ130" s="26">
        <f>IF(AN130=0,J130,0)</f>
        <v>0</v>
      </c>
      <c r="AK130" s="26">
        <f>IF(AN130=15,J130,0)</f>
        <v>0</v>
      </c>
      <c r="AL130" s="26">
        <f>IF(AN130=21,J130,0)</f>
        <v>0</v>
      </c>
      <c r="AN130" s="44">
        <v>15</v>
      </c>
      <c r="AO130" s="44">
        <f>G130*0</f>
        <v>0</v>
      </c>
      <c r="AP130" s="44">
        <f>G130*(1-0)</f>
        <v>0</v>
      </c>
      <c r="AQ130" s="45" t="s">
        <v>20</v>
      </c>
      <c r="AV130" s="44">
        <f>AW130+AX130</f>
        <v>0</v>
      </c>
      <c r="AW130" s="44">
        <f>F130*AO130</f>
        <v>0</v>
      </c>
      <c r="AX130" s="44">
        <f>F130*AP130</f>
        <v>0</v>
      </c>
      <c r="AY130" s="47" t="s">
        <v>450</v>
      </c>
      <c r="AZ130" s="47" t="s">
        <v>457</v>
      </c>
      <c r="BA130" s="36" t="s">
        <v>458</v>
      </c>
      <c r="BC130" s="44">
        <f>AW130+AX130</f>
        <v>0</v>
      </c>
      <c r="BD130" s="44">
        <f>G130/(100-BE130)*100</f>
        <v>0</v>
      </c>
      <c r="BE130" s="44">
        <v>0</v>
      </c>
      <c r="BF130" s="44">
        <f>L130</f>
        <v>0</v>
      </c>
      <c r="BH130" s="26">
        <f>F130*AO130</f>
        <v>0</v>
      </c>
      <c r="BI130" s="26">
        <f>F130*AP130</f>
        <v>0</v>
      </c>
      <c r="BJ130" s="26">
        <f>F130*G130</f>
        <v>0</v>
      </c>
      <c r="BK130" s="26" t="s">
        <v>463</v>
      </c>
      <c r="BL130" s="44" t="s">
        <v>215</v>
      </c>
    </row>
    <row r="131" spans="1:64" ht="12.75">
      <c r="A131" s="10" t="s">
        <v>113</v>
      </c>
      <c r="B131" s="18"/>
      <c r="C131" s="18" t="s">
        <v>222</v>
      </c>
      <c r="D131" s="18" t="s">
        <v>394</v>
      </c>
      <c r="E131" s="18" t="s">
        <v>402</v>
      </c>
      <c r="F131" s="26">
        <v>1.3222</v>
      </c>
      <c r="G131" s="105"/>
      <c r="H131" s="26">
        <f>F131*AO131</f>
        <v>0</v>
      </c>
      <c r="I131" s="26">
        <f>F131*AP131</f>
        <v>0</v>
      </c>
      <c r="J131" s="26">
        <f>F131*G131</f>
        <v>0</v>
      </c>
      <c r="K131" s="26">
        <v>0</v>
      </c>
      <c r="L131" s="26">
        <f>F131*K131</f>
        <v>0</v>
      </c>
      <c r="M131" s="41" t="s">
        <v>419</v>
      </c>
      <c r="N131" s="3"/>
      <c r="Z131" s="44">
        <f>IF(AQ131="5",BJ131,0)</f>
        <v>0</v>
      </c>
      <c r="AB131" s="44">
        <f>IF(AQ131="1",BH131,0)</f>
        <v>0</v>
      </c>
      <c r="AC131" s="44">
        <f>IF(AQ131="1",BI131,0)</f>
        <v>0</v>
      </c>
      <c r="AD131" s="44">
        <f>IF(AQ131="7",BH131,0)</f>
        <v>0</v>
      </c>
      <c r="AE131" s="44">
        <f>IF(AQ131="7",BI131,0)</f>
        <v>0</v>
      </c>
      <c r="AF131" s="44">
        <f>IF(AQ131="2",BH131,0)</f>
        <v>0</v>
      </c>
      <c r="AG131" s="44">
        <f>IF(AQ131="2",BI131,0)</f>
        <v>0</v>
      </c>
      <c r="AH131" s="44">
        <f>IF(AQ131="0",BJ131,0)</f>
        <v>0</v>
      </c>
      <c r="AI131" s="36"/>
      <c r="AJ131" s="26">
        <f>IF(AN131=0,J131,0)</f>
        <v>0</v>
      </c>
      <c r="AK131" s="26">
        <f>IF(AN131=15,J131,0)</f>
        <v>0</v>
      </c>
      <c r="AL131" s="26">
        <f>IF(AN131=21,J131,0)</f>
        <v>0</v>
      </c>
      <c r="AN131" s="44">
        <v>15</v>
      </c>
      <c r="AO131" s="44">
        <f>G131*0</f>
        <v>0</v>
      </c>
      <c r="AP131" s="44">
        <f>G131*(1-0)</f>
        <v>0</v>
      </c>
      <c r="AQ131" s="45" t="s">
        <v>20</v>
      </c>
      <c r="AV131" s="44">
        <f>AW131+AX131</f>
        <v>0</v>
      </c>
      <c r="AW131" s="44">
        <f>F131*AO131</f>
        <v>0</v>
      </c>
      <c r="AX131" s="44">
        <f>F131*AP131</f>
        <v>0</v>
      </c>
      <c r="AY131" s="47" t="s">
        <v>450</v>
      </c>
      <c r="AZ131" s="47" t="s">
        <v>457</v>
      </c>
      <c r="BA131" s="36" t="s">
        <v>458</v>
      </c>
      <c r="BC131" s="44">
        <f>AW131+AX131</f>
        <v>0</v>
      </c>
      <c r="BD131" s="44">
        <f>G131/(100-BE131)*100</f>
        <v>0</v>
      </c>
      <c r="BE131" s="44">
        <v>0</v>
      </c>
      <c r="BF131" s="44">
        <f>L131</f>
        <v>0</v>
      </c>
      <c r="BH131" s="26">
        <f>F131*AO131</f>
        <v>0</v>
      </c>
      <c r="BI131" s="26">
        <f>F131*AP131</f>
        <v>0</v>
      </c>
      <c r="BJ131" s="26">
        <f>F131*G131</f>
        <v>0</v>
      </c>
      <c r="BK131" s="26" t="s">
        <v>463</v>
      </c>
      <c r="BL131" s="44" t="s">
        <v>215</v>
      </c>
    </row>
    <row r="132" spans="1:64" ht="12.75">
      <c r="A132" s="12" t="s">
        <v>12</v>
      </c>
      <c r="B132" s="20"/>
      <c r="C132" s="20" t="s">
        <v>221</v>
      </c>
      <c r="D132" s="20" t="s">
        <v>395</v>
      </c>
      <c r="E132" s="20" t="s">
        <v>402</v>
      </c>
      <c r="F132" s="29">
        <v>0.3908</v>
      </c>
      <c r="G132" s="111"/>
      <c r="H132" s="29">
        <f>F132*AO132</f>
        <v>0</v>
      </c>
      <c r="I132" s="29">
        <f>F132*AP132</f>
        <v>0</v>
      </c>
      <c r="J132" s="29">
        <f>F132*G132</f>
        <v>0</v>
      </c>
      <c r="K132" s="29">
        <v>0</v>
      </c>
      <c r="L132" s="29">
        <f>F132*K132</f>
        <v>0</v>
      </c>
      <c r="M132" s="43" t="s">
        <v>419</v>
      </c>
      <c r="N132" s="3"/>
      <c r="Z132" s="44">
        <f>IF(AQ132="5",BJ132,0)</f>
        <v>0</v>
      </c>
      <c r="AB132" s="44">
        <f>IF(AQ132="1",BH132,0)</f>
        <v>0</v>
      </c>
      <c r="AC132" s="44">
        <f>IF(AQ132="1",BI132,0)</f>
        <v>0</v>
      </c>
      <c r="AD132" s="44">
        <f>IF(AQ132="7",BH132,0)</f>
        <v>0</v>
      </c>
      <c r="AE132" s="44">
        <f>IF(AQ132="7",BI132,0)</f>
        <v>0</v>
      </c>
      <c r="AF132" s="44">
        <f>IF(AQ132="2",BH132,0)</f>
        <v>0</v>
      </c>
      <c r="AG132" s="44">
        <f>IF(AQ132="2",BI132,0)</f>
        <v>0</v>
      </c>
      <c r="AH132" s="44">
        <f>IF(AQ132="0",BJ132,0)</f>
        <v>0</v>
      </c>
      <c r="AI132" s="36"/>
      <c r="AJ132" s="26">
        <f>IF(AN132=0,J132,0)</f>
        <v>0</v>
      </c>
      <c r="AK132" s="26">
        <f>IF(AN132=15,J132,0)</f>
        <v>0</v>
      </c>
      <c r="AL132" s="26">
        <f>IF(AN132=21,J132,0)</f>
        <v>0</v>
      </c>
      <c r="AN132" s="44">
        <v>15</v>
      </c>
      <c r="AO132" s="44">
        <f>G132*0</f>
        <v>0</v>
      </c>
      <c r="AP132" s="44">
        <f>G132*(1-0)</f>
        <v>0</v>
      </c>
      <c r="AQ132" s="45" t="s">
        <v>20</v>
      </c>
      <c r="AV132" s="44">
        <f>AW132+AX132</f>
        <v>0</v>
      </c>
      <c r="AW132" s="44">
        <f>F132*AO132</f>
        <v>0</v>
      </c>
      <c r="AX132" s="44">
        <f>F132*AP132</f>
        <v>0</v>
      </c>
      <c r="AY132" s="47" t="s">
        <v>450</v>
      </c>
      <c r="AZ132" s="47" t="s">
        <v>457</v>
      </c>
      <c r="BA132" s="36" t="s">
        <v>458</v>
      </c>
      <c r="BC132" s="44">
        <f>AW132+AX132</f>
        <v>0</v>
      </c>
      <c r="BD132" s="44">
        <f>G132/(100-BE132)*100</f>
        <v>0</v>
      </c>
      <c r="BE132" s="44">
        <v>0</v>
      </c>
      <c r="BF132" s="44">
        <f>L132</f>
        <v>0</v>
      </c>
      <c r="BH132" s="26">
        <f>F132*AO132</f>
        <v>0</v>
      </c>
      <c r="BI132" s="26">
        <f>F132*AP132</f>
        <v>0</v>
      </c>
      <c r="BJ132" s="26">
        <f>F132*G132</f>
        <v>0</v>
      </c>
      <c r="BK132" s="26" t="s">
        <v>463</v>
      </c>
      <c r="BL132" s="44" t="s">
        <v>215</v>
      </c>
    </row>
    <row r="133" spans="1:13" ht="12.75">
      <c r="A133" s="1"/>
      <c r="B133" s="1"/>
      <c r="C133" s="1"/>
      <c r="D133" s="1"/>
      <c r="E133" s="1"/>
      <c r="F133" s="1"/>
      <c r="G133" s="1"/>
      <c r="H133" s="103" t="s">
        <v>466</v>
      </c>
      <c r="I133" s="85"/>
      <c r="J133" s="51">
        <f>J13+J25+J28+J33+J39+J46+J49+J57+J68+J71+J81+J93+J98+J102+J104+J106+J108+J116+J120+J122+J124</f>
        <v>0</v>
      </c>
      <c r="K133" s="1"/>
      <c r="L133" s="1"/>
      <c r="M133" s="1"/>
    </row>
    <row r="134" spans="1:10" ht="11.25" customHeight="1" thickBot="1">
      <c r="A134" s="13"/>
      <c r="H134" t="s">
        <v>467</v>
      </c>
      <c r="I134" s="122">
        <v>0.01</v>
      </c>
      <c r="J134" s="123">
        <f>J133*1%</f>
        <v>0</v>
      </c>
    </row>
    <row r="135" spans="8:10" ht="13.5" thickBot="1">
      <c r="H135" s="92" t="s">
        <v>468</v>
      </c>
      <c r="I135" s="93"/>
      <c r="J135" s="5">
        <f>SUM(J133:J134)</f>
        <v>0</v>
      </c>
    </row>
  </sheetData>
  <sheetProtection/>
  <mergeCells count="29">
    <mergeCell ref="H10:J10"/>
    <mergeCell ref="K10:L10"/>
    <mergeCell ref="H133:I133"/>
    <mergeCell ref="H135:I13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95"/>
  <sheetViews>
    <sheetView zoomScalePageLayoutView="0" workbookViewId="0" topLeftCell="A1">
      <pane ySplit="11" topLeftCell="A174" activePane="bottomLeft" state="frozen"/>
      <selection pane="topLeft" activeCell="A1" sqref="A1"/>
      <selection pane="bottomLeft" activeCell="D190" sqref="D190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8.14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23.25">
      <c r="A1" s="94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12.75">
      <c r="A2" s="80" t="s">
        <v>0</v>
      </c>
      <c r="B2" s="81"/>
      <c r="C2" s="81"/>
      <c r="D2" s="84" t="s">
        <v>223</v>
      </c>
      <c r="E2" s="95" t="s">
        <v>396</v>
      </c>
      <c r="F2" s="81"/>
      <c r="G2" s="95"/>
      <c r="H2" s="87" t="s">
        <v>7</v>
      </c>
      <c r="I2" s="87" t="s">
        <v>412</v>
      </c>
      <c r="J2" s="81"/>
      <c r="K2" s="81"/>
      <c r="L2" s="81"/>
      <c r="M2" s="96"/>
      <c r="N2" s="3"/>
    </row>
    <row r="3" spans="1:14" ht="12.75">
      <c r="A3" s="82"/>
      <c r="B3" s="83"/>
      <c r="C3" s="83"/>
      <c r="D3" s="86"/>
      <c r="E3" s="83"/>
      <c r="F3" s="83"/>
      <c r="G3" s="83"/>
      <c r="H3" s="83"/>
      <c r="I3" s="83"/>
      <c r="J3" s="83"/>
      <c r="K3" s="83"/>
      <c r="L3" s="83"/>
      <c r="M3" s="88"/>
      <c r="N3" s="3"/>
    </row>
    <row r="4" spans="1:14" ht="12.75">
      <c r="A4" s="89" t="s">
        <v>1</v>
      </c>
      <c r="B4" s="83"/>
      <c r="C4" s="83"/>
      <c r="D4" s="90" t="s">
        <v>224</v>
      </c>
      <c r="E4" s="91" t="s">
        <v>3</v>
      </c>
      <c r="F4" s="83"/>
      <c r="G4" s="91" t="s">
        <v>15</v>
      </c>
      <c r="H4" s="90" t="s">
        <v>8</v>
      </c>
      <c r="I4" s="91" t="s">
        <v>413</v>
      </c>
      <c r="J4" s="83"/>
      <c r="K4" s="83"/>
      <c r="L4" s="83"/>
      <c r="M4" s="88"/>
      <c r="N4" s="3"/>
    </row>
    <row r="5" spans="1:14" ht="12.7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8"/>
      <c r="N5" s="3"/>
    </row>
    <row r="6" spans="1:14" ht="12.75">
      <c r="A6" s="89" t="s">
        <v>2</v>
      </c>
      <c r="B6" s="83"/>
      <c r="C6" s="83"/>
      <c r="D6" s="90" t="s">
        <v>225</v>
      </c>
      <c r="E6" s="91" t="s">
        <v>10</v>
      </c>
      <c r="F6" s="83"/>
      <c r="G6" s="91"/>
      <c r="H6" s="90" t="s">
        <v>9</v>
      </c>
      <c r="I6" s="91" t="s">
        <v>413</v>
      </c>
      <c r="J6" s="83"/>
      <c r="K6" s="83"/>
      <c r="L6" s="83"/>
      <c r="M6" s="88"/>
      <c r="N6" s="3"/>
    </row>
    <row r="7" spans="1:14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8"/>
      <c r="N7" s="3"/>
    </row>
    <row r="8" spans="1:14" ht="12.75">
      <c r="A8" s="89" t="s">
        <v>4</v>
      </c>
      <c r="B8" s="83"/>
      <c r="C8" s="83"/>
      <c r="D8" s="90" t="s">
        <v>15</v>
      </c>
      <c r="E8" s="91" t="s">
        <v>397</v>
      </c>
      <c r="F8" s="83"/>
      <c r="G8" s="91"/>
      <c r="H8" s="90" t="s">
        <v>11</v>
      </c>
      <c r="I8" s="90"/>
      <c r="J8" s="83"/>
      <c r="K8" s="83"/>
      <c r="L8" s="83"/>
      <c r="M8" s="88"/>
      <c r="N8" s="3"/>
    </row>
    <row r="9" spans="1:14" ht="12.7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3"/>
    </row>
    <row r="10" spans="1:64" ht="12.75">
      <c r="A10" s="6" t="s">
        <v>14</v>
      </c>
      <c r="B10" s="14" t="s">
        <v>114</v>
      </c>
      <c r="C10" s="14" t="s">
        <v>115</v>
      </c>
      <c r="D10" s="14" t="s">
        <v>226</v>
      </c>
      <c r="E10" s="14" t="s">
        <v>398</v>
      </c>
      <c r="F10" s="25" t="s">
        <v>406</v>
      </c>
      <c r="G10" s="30" t="s">
        <v>407</v>
      </c>
      <c r="H10" s="100" t="s">
        <v>409</v>
      </c>
      <c r="I10" s="101"/>
      <c r="J10" s="102"/>
      <c r="K10" s="100" t="s">
        <v>415</v>
      </c>
      <c r="L10" s="102"/>
      <c r="M10" s="37" t="s">
        <v>417</v>
      </c>
      <c r="N10" s="4"/>
      <c r="BK10" s="36" t="s">
        <v>462</v>
      </c>
      <c r="BL10" s="48" t="s">
        <v>465</v>
      </c>
    </row>
    <row r="11" spans="1:62" ht="12.75">
      <c r="A11" s="7" t="s">
        <v>15</v>
      </c>
      <c r="B11" s="15" t="s">
        <v>15</v>
      </c>
      <c r="C11" s="15" t="s">
        <v>15</v>
      </c>
      <c r="D11" s="21" t="s">
        <v>227</v>
      </c>
      <c r="E11" s="15" t="s">
        <v>15</v>
      </c>
      <c r="F11" s="15" t="s">
        <v>15</v>
      </c>
      <c r="G11" s="31" t="s">
        <v>408</v>
      </c>
      <c r="H11" s="32" t="s">
        <v>410</v>
      </c>
      <c r="I11" s="33" t="s">
        <v>6</v>
      </c>
      <c r="J11" s="34" t="s">
        <v>414</v>
      </c>
      <c r="K11" s="32" t="s">
        <v>416</v>
      </c>
      <c r="L11" s="34" t="s">
        <v>414</v>
      </c>
      <c r="M11" s="38" t="s">
        <v>418</v>
      </c>
      <c r="N11" s="4"/>
      <c r="Z11" s="36" t="s">
        <v>421</v>
      </c>
      <c r="AA11" s="36" t="s">
        <v>422</v>
      </c>
      <c r="AB11" s="36" t="s">
        <v>423</v>
      </c>
      <c r="AC11" s="36" t="s">
        <v>424</v>
      </c>
      <c r="AD11" s="36" t="s">
        <v>425</v>
      </c>
      <c r="AE11" s="36" t="s">
        <v>426</v>
      </c>
      <c r="AF11" s="36" t="s">
        <v>427</v>
      </c>
      <c r="AG11" s="36" t="s">
        <v>428</v>
      </c>
      <c r="AH11" s="36" t="s">
        <v>429</v>
      </c>
      <c r="BH11" s="36" t="s">
        <v>459</v>
      </c>
      <c r="BI11" s="36" t="s">
        <v>460</v>
      </c>
      <c r="BJ11" s="36" t="s">
        <v>461</v>
      </c>
    </row>
    <row r="12" spans="1:14" ht="12.75">
      <c r="A12" s="8"/>
      <c r="B12" s="16"/>
      <c r="C12" s="16"/>
      <c r="D12" s="16" t="s">
        <v>228</v>
      </c>
      <c r="E12" s="23" t="s">
        <v>15</v>
      </c>
      <c r="F12" s="23" t="s">
        <v>15</v>
      </c>
      <c r="G12" s="23" t="s">
        <v>15</v>
      </c>
      <c r="H12" s="49">
        <f>H13+H42+H49+H54+H65+H72+H75+H86+H97+H104+H124+H141+H146+H154+H156+H158+H160+H175+H179+H181+H183</f>
        <v>0</v>
      </c>
      <c r="I12" s="49">
        <f>I13+I42+I49+I54+I65+I72+I75+I86+I97+I104+I124+I141+I146+I154+I156+I158+I160+I175+I179+I181+I183</f>
        <v>0</v>
      </c>
      <c r="J12" s="49">
        <f>J13+J42+J49+J54+J65+J72+J75+J86+J97+J104+J124+J141+J146+J154+J156+J158+J160+J175+J179+J181+J183</f>
        <v>0</v>
      </c>
      <c r="K12" s="35"/>
      <c r="L12" s="49">
        <f>L13+L42+L49+L54+L65+L72+L75+L86+L97+L104+L124+L141+L146+L154+L156+L158+L160+L175+L179+L181+L183</f>
        <v>7.73642493</v>
      </c>
      <c r="M12" s="39"/>
      <c r="N12" s="3"/>
    </row>
    <row r="13" spans="1:47" ht="12.75">
      <c r="A13" s="113"/>
      <c r="B13" s="114"/>
      <c r="C13" s="114" t="s">
        <v>76</v>
      </c>
      <c r="D13" s="114" t="s">
        <v>229</v>
      </c>
      <c r="E13" s="113" t="s">
        <v>15</v>
      </c>
      <c r="F13" s="113" t="s">
        <v>15</v>
      </c>
      <c r="G13" s="113" t="s">
        <v>15</v>
      </c>
      <c r="H13" s="115">
        <f>SUM(H14:H40)</f>
        <v>0</v>
      </c>
      <c r="I13" s="115">
        <f>SUM(I14:I40)</f>
        <v>0</v>
      </c>
      <c r="J13" s="115">
        <f>SUM(J14:J40)</f>
        <v>0</v>
      </c>
      <c r="K13" s="116"/>
      <c r="L13" s="115">
        <f>SUM(L14:L40)</f>
        <v>2.6465498524999997</v>
      </c>
      <c r="M13" s="117"/>
      <c r="N13" s="52"/>
      <c r="AI13" s="36"/>
      <c r="AS13" s="50">
        <f>SUM(AJ14:AJ40)</f>
        <v>0</v>
      </c>
      <c r="AT13" s="50">
        <f>SUM(AK14:AK40)</f>
        <v>0</v>
      </c>
      <c r="AU13" s="50">
        <f>SUM(AL14:AL40)</f>
        <v>0</v>
      </c>
    </row>
    <row r="14" spans="1:64" ht="12.75">
      <c r="A14" s="57" t="s">
        <v>16</v>
      </c>
      <c r="B14" s="57"/>
      <c r="C14" s="57" t="s">
        <v>116</v>
      </c>
      <c r="D14" s="57" t="s">
        <v>230</v>
      </c>
      <c r="E14" s="57" t="s">
        <v>399</v>
      </c>
      <c r="F14" s="58">
        <v>29.028</v>
      </c>
      <c r="G14" s="58"/>
      <c r="H14" s="58">
        <f>F14*AO14</f>
        <v>0</v>
      </c>
      <c r="I14" s="58">
        <f>F14*AP14</f>
        <v>0</v>
      </c>
      <c r="J14" s="58">
        <f>F14*G14</f>
        <v>0</v>
      </c>
      <c r="K14" s="58">
        <v>0.00032</v>
      </c>
      <c r="L14" s="58">
        <f>F14*K14</f>
        <v>0.00928896</v>
      </c>
      <c r="M14" s="55" t="s">
        <v>419</v>
      </c>
      <c r="N14" s="52"/>
      <c r="Z14" s="44">
        <f>IF(AQ14="5",BJ14,0)</f>
        <v>0</v>
      </c>
      <c r="AB14" s="44">
        <f>IF(AQ14="1",BH14,0)</f>
        <v>0</v>
      </c>
      <c r="AC14" s="44">
        <f>IF(AQ14="1",BI14,0)</f>
        <v>0</v>
      </c>
      <c r="AD14" s="44">
        <f>IF(AQ14="7",BH14,0)</f>
        <v>0</v>
      </c>
      <c r="AE14" s="44">
        <f>IF(AQ14="7",BI14,0)</f>
        <v>0</v>
      </c>
      <c r="AF14" s="44">
        <f>IF(AQ14="2",BH14,0)</f>
        <v>0</v>
      </c>
      <c r="AG14" s="44">
        <f>IF(AQ14="2",BI14,0)</f>
        <v>0</v>
      </c>
      <c r="AH14" s="44">
        <f>IF(AQ14="0",BJ14,0)</f>
        <v>0</v>
      </c>
      <c r="AI14" s="36"/>
      <c r="AJ14" s="26">
        <f>IF(AN14=0,J14,0)</f>
        <v>0</v>
      </c>
      <c r="AK14" s="26">
        <f>IF(AN14=15,J14,0)</f>
        <v>0</v>
      </c>
      <c r="AL14" s="26">
        <f>IF(AN14=21,J14,0)</f>
        <v>0</v>
      </c>
      <c r="AN14" s="44">
        <v>15</v>
      </c>
      <c r="AO14" s="44">
        <f>G14*0.422599613887394</f>
        <v>0</v>
      </c>
      <c r="AP14" s="44">
        <f>G14*(1-0.422599613887394)</f>
        <v>0</v>
      </c>
      <c r="AQ14" s="45" t="s">
        <v>16</v>
      </c>
      <c r="AV14" s="44">
        <f>AW14+AX14</f>
        <v>0</v>
      </c>
      <c r="AW14" s="44">
        <f>F14*AO14</f>
        <v>0</v>
      </c>
      <c r="AX14" s="44">
        <f>F14*AP14</f>
        <v>0</v>
      </c>
      <c r="AY14" s="47" t="s">
        <v>430</v>
      </c>
      <c r="AZ14" s="47" t="s">
        <v>451</v>
      </c>
      <c r="BA14" s="36" t="s">
        <v>458</v>
      </c>
      <c r="BC14" s="44">
        <f>AW14+AX14</f>
        <v>0</v>
      </c>
      <c r="BD14" s="44">
        <f>G14/(100-BE14)*100</f>
        <v>0</v>
      </c>
      <c r="BE14" s="44">
        <v>0</v>
      </c>
      <c r="BF14" s="44">
        <f>L14</f>
        <v>0.00928896</v>
      </c>
      <c r="BH14" s="26">
        <f>F14*AO14</f>
        <v>0</v>
      </c>
      <c r="BI14" s="26">
        <f>F14*AP14</f>
        <v>0</v>
      </c>
      <c r="BJ14" s="26">
        <f>F14*G14</f>
        <v>0</v>
      </c>
      <c r="BK14" s="26" t="s">
        <v>463</v>
      </c>
      <c r="BL14" s="44">
        <v>61</v>
      </c>
    </row>
    <row r="15" spans="1:64" ht="12.75">
      <c r="A15" s="57" t="s">
        <v>17</v>
      </c>
      <c r="B15" s="57"/>
      <c r="C15" s="57" t="s">
        <v>117</v>
      </c>
      <c r="D15" s="57" t="s">
        <v>231</v>
      </c>
      <c r="E15" s="57" t="s">
        <v>399</v>
      </c>
      <c r="F15" s="58">
        <v>29.028</v>
      </c>
      <c r="G15" s="58"/>
      <c r="H15" s="58">
        <f>F15*AO15</f>
        <v>0</v>
      </c>
      <c r="I15" s="58">
        <f>F15*AP15</f>
        <v>0</v>
      </c>
      <c r="J15" s="58">
        <f>F15*G15</f>
        <v>0</v>
      </c>
      <c r="K15" s="58">
        <v>0.00559</v>
      </c>
      <c r="L15" s="58">
        <f>F15*K15</f>
        <v>0.16226652</v>
      </c>
      <c r="M15" s="55" t="s">
        <v>419</v>
      </c>
      <c r="N15" s="52"/>
      <c r="Z15" s="44">
        <f>IF(AQ15="5",BJ15,0)</f>
        <v>0</v>
      </c>
      <c r="AB15" s="44">
        <f>IF(AQ15="1",BH15,0)</f>
        <v>0</v>
      </c>
      <c r="AC15" s="44">
        <f>IF(AQ15="1",BI15,0)</f>
        <v>0</v>
      </c>
      <c r="AD15" s="44">
        <f>IF(AQ15="7",BH15,0)</f>
        <v>0</v>
      </c>
      <c r="AE15" s="44">
        <f>IF(AQ15="7",BI15,0)</f>
        <v>0</v>
      </c>
      <c r="AF15" s="44">
        <f>IF(AQ15="2",BH15,0)</f>
        <v>0</v>
      </c>
      <c r="AG15" s="44">
        <f>IF(AQ15="2",BI15,0)</f>
        <v>0</v>
      </c>
      <c r="AH15" s="44">
        <f>IF(AQ15="0",BJ15,0)</f>
        <v>0</v>
      </c>
      <c r="AI15" s="36"/>
      <c r="AJ15" s="26">
        <f>IF(AN15=0,J15,0)</f>
        <v>0</v>
      </c>
      <c r="AK15" s="26">
        <f>IF(AN15=15,J15,0)</f>
        <v>0</v>
      </c>
      <c r="AL15" s="26">
        <f>IF(AN15=21,J15,0)</f>
        <v>0</v>
      </c>
      <c r="AN15" s="44">
        <v>15</v>
      </c>
      <c r="AO15" s="44">
        <f>G15*0.198750605966791</f>
        <v>0</v>
      </c>
      <c r="AP15" s="44">
        <f>G15*(1-0.198750605966791)</f>
        <v>0</v>
      </c>
      <c r="AQ15" s="45" t="s">
        <v>16</v>
      </c>
      <c r="AV15" s="44">
        <f>AW15+AX15</f>
        <v>0</v>
      </c>
      <c r="AW15" s="44">
        <f>F15*AO15</f>
        <v>0</v>
      </c>
      <c r="AX15" s="44">
        <f>F15*AP15</f>
        <v>0</v>
      </c>
      <c r="AY15" s="47" t="s">
        <v>430</v>
      </c>
      <c r="AZ15" s="47" t="s">
        <v>451</v>
      </c>
      <c r="BA15" s="36" t="s">
        <v>458</v>
      </c>
      <c r="BC15" s="44">
        <f>AW15+AX15</f>
        <v>0</v>
      </c>
      <c r="BD15" s="44">
        <f>G15/(100-BE15)*100</f>
        <v>0</v>
      </c>
      <c r="BE15" s="44">
        <v>0</v>
      </c>
      <c r="BF15" s="44">
        <f>L15</f>
        <v>0.16226652</v>
      </c>
      <c r="BH15" s="26">
        <f>F15*AO15</f>
        <v>0</v>
      </c>
      <c r="BI15" s="26">
        <f>F15*AP15</f>
        <v>0</v>
      </c>
      <c r="BJ15" s="26">
        <f>F15*G15</f>
        <v>0</v>
      </c>
      <c r="BK15" s="26" t="s">
        <v>463</v>
      </c>
      <c r="BL15" s="44">
        <v>61</v>
      </c>
    </row>
    <row r="16" spans="1:14" ht="12.75">
      <c r="A16" s="61"/>
      <c r="B16" s="62"/>
      <c r="C16" s="62"/>
      <c r="D16" s="63" t="s">
        <v>232</v>
      </c>
      <c r="E16" s="62"/>
      <c r="F16" s="64">
        <v>29.028</v>
      </c>
      <c r="G16" s="62"/>
      <c r="H16" s="62"/>
      <c r="I16" s="62"/>
      <c r="J16" s="62"/>
      <c r="K16" s="62"/>
      <c r="L16" s="62"/>
      <c r="M16" s="60"/>
      <c r="N16" s="52"/>
    </row>
    <row r="17" spans="1:64" ht="12.75">
      <c r="A17" s="10" t="s">
        <v>18</v>
      </c>
      <c r="B17" s="18"/>
      <c r="C17" s="18" t="s">
        <v>118</v>
      </c>
      <c r="D17" s="18" t="s">
        <v>233</v>
      </c>
      <c r="E17" s="18" t="s">
        <v>399</v>
      </c>
      <c r="F17" s="26">
        <v>11.13</v>
      </c>
      <c r="G17" s="26"/>
      <c r="H17" s="26">
        <f>F17*AO17</f>
        <v>0</v>
      </c>
      <c r="I17" s="26">
        <f>F17*AP17</f>
        <v>0</v>
      </c>
      <c r="J17" s="26">
        <f>F17*G17</f>
        <v>0</v>
      </c>
      <c r="K17" s="26">
        <v>0.03921</v>
      </c>
      <c r="L17" s="26">
        <f>F17*K17</f>
        <v>0.43640730000000005</v>
      </c>
      <c r="M17" s="41" t="s">
        <v>419</v>
      </c>
      <c r="N17" s="3"/>
      <c r="Z17" s="44">
        <f>IF(AQ17="5",BJ17,0)</f>
        <v>0</v>
      </c>
      <c r="AB17" s="44">
        <f>IF(AQ17="1",BH17,0)</f>
        <v>0</v>
      </c>
      <c r="AC17" s="44">
        <f>IF(AQ17="1",BI17,0)</f>
        <v>0</v>
      </c>
      <c r="AD17" s="44">
        <f>IF(AQ17="7",BH17,0)</f>
        <v>0</v>
      </c>
      <c r="AE17" s="44">
        <f>IF(AQ17="7",BI17,0)</f>
        <v>0</v>
      </c>
      <c r="AF17" s="44">
        <f>IF(AQ17="2",BH17,0)</f>
        <v>0</v>
      </c>
      <c r="AG17" s="44">
        <f>IF(AQ17="2",BI17,0)</f>
        <v>0</v>
      </c>
      <c r="AH17" s="44">
        <f>IF(AQ17="0",BJ17,0)</f>
        <v>0</v>
      </c>
      <c r="AI17" s="36"/>
      <c r="AJ17" s="26">
        <f>IF(AN17=0,J17,0)</f>
        <v>0</v>
      </c>
      <c r="AK17" s="26">
        <f>IF(AN17=15,J17,0)</f>
        <v>0</v>
      </c>
      <c r="AL17" s="26">
        <f>IF(AN17=21,J17,0)</f>
        <v>0</v>
      </c>
      <c r="AN17" s="44">
        <v>15</v>
      </c>
      <c r="AO17" s="44">
        <f>G17*0.156403650562673</f>
        <v>0</v>
      </c>
      <c r="AP17" s="44">
        <f>G17*(1-0.156403650562673)</f>
        <v>0</v>
      </c>
      <c r="AQ17" s="45" t="s">
        <v>16</v>
      </c>
      <c r="AV17" s="44">
        <f>AW17+AX17</f>
        <v>0</v>
      </c>
      <c r="AW17" s="44">
        <f>F17*AO17</f>
        <v>0</v>
      </c>
      <c r="AX17" s="44">
        <f>F17*AP17</f>
        <v>0</v>
      </c>
      <c r="AY17" s="47" t="s">
        <v>430</v>
      </c>
      <c r="AZ17" s="47" t="s">
        <v>451</v>
      </c>
      <c r="BA17" s="36" t="s">
        <v>458</v>
      </c>
      <c r="BC17" s="44">
        <f>AW17+AX17</f>
        <v>0</v>
      </c>
      <c r="BD17" s="44">
        <f>G17/(100-BE17)*100</f>
        <v>0</v>
      </c>
      <c r="BE17" s="44">
        <v>0</v>
      </c>
      <c r="BF17" s="44">
        <f>L17</f>
        <v>0.43640730000000005</v>
      </c>
      <c r="BH17" s="26">
        <f>F17*AO17</f>
        <v>0</v>
      </c>
      <c r="BI17" s="26">
        <f>F17*AP17</f>
        <v>0</v>
      </c>
      <c r="BJ17" s="26">
        <f>F17*G17</f>
        <v>0</v>
      </c>
      <c r="BK17" s="26" t="s">
        <v>463</v>
      </c>
      <c r="BL17" s="44">
        <v>61</v>
      </c>
    </row>
    <row r="18" spans="1:14" ht="12.75">
      <c r="A18" s="3"/>
      <c r="D18" s="22" t="s">
        <v>234</v>
      </c>
      <c r="F18" s="27">
        <v>0</v>
      </c>
      <c r="M18" s="2"/>
      <c r="N18" s="3"/>
    </row>
    <row r="19" spans="1:14" ht="12.75">
      <c r="A19" s="3"/>
      <c r="D19" s="22" t="s">
        <v>235</v>
      </c>
      <c r="F19" s="27">
        <v>6.405</v>
      </c>
      <c r="M19" s="2"/>
      <c r="N19" s="3"/>
    </row>
    <row r="20" spans="1:14" ht="12.75">
      <c r="A20" s="3"/>
      <c r="D20" s="22" t="s">
        <v>236</v>
      </c>
      <c r="F20" s="27">
        <v>4.725</v>
      </c>
      <c r="M20" s="2"/>
      <c r="N20" s="3"/>
    </row>
    <row r="21" spans="1:64" ht="12.75">
      <c r="A21" s="57" t="s">
        <v>19</v>
      </c>
      <c r="B21" s="57"/>
      <c r="C21" s="57" t="s">
        <v>119</v>
      </c>
      <c r="D21" s="57" t="s">
        <v>237</v>
      </c>
      <c r="E21" s="57" t="s">
        <v>399</v>
      </c>
      <c r="F21" s="58">
        <v>86.204</v>
      </c>
      <c r="G21" s="58"/>
      <c r="H21" s="58">
        <f>F21*AO21</f>
        <v>0</v>
      </c>
      <c r="I21" s="58">
        <f>F21*AP21</f>
        <v>0</v>
      </c>
      <c r="J21" s="58">
        <f>F21*G21</f>
        <v>0</v>
      </c>
      <c r="K21" s="58">
        <v>0.00032</v>
      </c>
      <c r="L21" s="58">
        <f>F21*K21</f>
        <v>0.02758528</v>
      </c>
      <c r="M21" s="55" t="s">
        <v>419</v>
      </c>
      <c r="N21" s="52"/>
      <c r="Z21" s="44">
        <f>IF(AQ21="5",BJ21,0)</f>
        <v>0</v>
      </c>
      <c r="AB21" s="44">
        <f>IF(AQ21="1",BH21,0)</f>
        <v>0</v>
      </c>
      <c r="AC21" s="44">
        <f>IF(AQ21="1",BI21,0)</f>
        <v>0</v>
      </c>
      <c r="AD21" s="44">
        <f>IF(AQ21="7",BH21,0)</f>
        <v>0</v>
      </c>
      <c r="AE21" s="44">
        <f>IF(AQ21="7",BI21,0)</f>
        <v>0</v>
      </c>
      <c r="AF21" s="44">
        <f>IF(AQ21="2",BH21,0)</f>
        <v>0</v>
      </c>
      <c r="AG21" s="44">
        <f>IF(AQ21="2",BI21,0)</f>
        <v>0</v>
      </c>
      <c r="AH21" s="44">
        <f>IF(AQ21="0",BJ21,0)</f>
        <v>0</v>
      </c>
      <c r="AI21" s="36"/>
      <c r="AJ21" s="26">
        <f>IF(AN21=0,J21,0)</f>
        <v>0</v>
      </c>
      <c r="AK21" s="26">
        <f>IF(AN21=15,J21,0)</f>
        <v>0</v>
      </c>
      <c r="AL21" s="26">
        <f>IF(AN21=21,J21,0)</f>
        <v>0</v>
      </c>
      <c r="AN21" s="44">
        <v>15</v>
      </c>
      <c r="AO21" s="44">
        <f>G21*0.464339325273998</f>
        <v>0</v>
      </c>
      <c r="AP21" s="44">
        <f>G21*(1-0.464339325273998)</f>
        <v>0</v>
      </c>
      <c r="AQ21" s="45" t="s">
        <v>16</v>
      </c>
      <c r="AV21" s="44">
        <f>AW21+AX21</f>
        <v>0</v>
      </c>
      <c r="AW21" s="44">
        <f>F21*AO21</f>
        <v>0</v>
      </c>
      <c r="AX21" s="44">
        <f>F21*AP21</f>
        <v>0</v>
      </c>
      <c r="AY21" s="47" t="s">
        <v>430</v>
      </c>
      <c r="AZ21" s="47" t="s">
        <v>451</v>
      </c>
      <c r="BA21" s="36" t="s">
        <v>458</v>
      </c>
      <c r="BC21" s="44">
        <f>AW21+AX21</f>
        <v>0</v>
      </c>
      <c r="BD21" s="44">
        <f>G21/(100-BE21)*100</f>
        <v>0</v>
      </c>
      <c r="BE21" s="44">
        <v>0</v>
      </c>
      <c r="BF21" s="44">
        <f>L21</f>
        <v>0.02758528</v>
      </c>
      <c r="BH21" s="26">
        <f>F21*AO21</f>
        <v>0</v>
      </c>
      <c r="BI21" s="26">
        <f>F21*AP21</f>
        <v>0</v>
      </c>
      <c r="BJ21" s="26">
        <f>F21*G21</f>
        <v>0</v>
      </c>
      <c r="BK21" s="26" t="s">
        <v>463</v>
      </c>
      <c r="BL21" s="44">
        <v>61</v>
      </c>
    </row>
    <row r="22" spans="1:64" ht="12.75">
      <c r="A22" s="57" t="s">
        <v>20</v>
      </c>
      <c r="B22" s="57"/>
      <c r="C22" s="57" t="s">
        <v>120</v>
      </c>
      <c r="D22" s="57" t="s">
        <v>238</v>
      </c>
      <c r="E22" s="57" t="s">
        <v>399</v>
      </c>
      <c r="F22" s="58">
        <v>86.204</v>
      </c>
      <c r="G22" s="58"/>
      <c r="H22" s="58">
        <f>F22*AO22</f>
        <v>0</v>
      </c>
      <c r="I22" s="58">
        <f>F22*AP22</f>
        <v>0</v>
      </c>
      <c r="J22" s="58">
        <f>F22*G22</f>
        <v>0</v>
      </c>
      <c r="K22" s="58">
        <v>0.0025</v>
      </c>
      <c r="L22" s="58">
        <f>F22*K22</f>
        <v>0.21550999999999998</v>
      </c>
      <c r="M22" s="55" t="s">
        <v>419</v>
      </c>
      <c r="N22" s="52"/>
      <c r="Z22" s="44">
        <f>IF(AQ22="5",BJ22,0)</f>
        <v>0</v>
      </c>
      <c r="AB22" s="44">
        <f>IF(AQ22="1",BH22,0)</f>
        <v>0</v>
      </c>
      <c r="AC22" s="44">
        <f>IF(AQ22="1",BI22,0)</f>
        <v>0</v>
      </c>
      <c r="AD22" s="44">
        <f>IF(AQ22="7",BH22,0)</f>
        <v>0</v>
      </c>
      <c r="AE22" s="44">
        <f>IF(AQ22="7",BI22,0)</f>
        <v>0</v>
      </c>
      <c r="AF22" s="44">
        <f>IF(AQ22="2",BH22,0)</f>
        <v>0</v>
      </c>
      <c r="AG22" s="44">
        <f>IF(AQ22="2",BI22,0)</f>
        <v>0</v>
      </c>
      <c r="AH22" s="44">
        <f>IF(AQ22="0",BJ22,0)</f>
        <v>0</v>
      </c>
      <c r="AI22" s="36"/>
      <c r="AJ22" s="26">
        <f>IF(AN22=0,J22,0)</f>
        <v>0</v>
      </c>
      <c r="AK22" s="26">
        <f>IF(AN22=15,J22,0)</f>
        <v>0</v>
      </c>
      <c r="AL22" s="26">
        <f>IF(AN22=21,J22,0)</f>
        <v>0</v>
      </c>
      <c r="AN22" s="44">
        <v>15</v>
      </c>
      <c r="AO22" s="44">
        <f>G22*0.102348216592039</f>
        <v>0</v>
      </c>
      <c r="AP22" s="44">
        <f>G22*(1-0.102348216592039)</f>
        <v>0</v>
      </c>
      <c r="AQ22" s="45" t="s">
        <v>16</v>
      </c>
      <c r="AV22" s="44">
        <f>AW22+AX22</f>
        <v>0</v>
      </c>
      <c r="AW22" s="44">
        <f>F22*AO22</f>
        <v>0</v>
      </c>
      <c r="AX22" s="44">
        <f>F22*AP22</f>
        <v>0</v>
      </c>
      <c r="AY22" s="47" t="s">
        <v>430</v>
      </c>
      <c r="AZ22" s="47" t="s">
        <v>451</v>
      </c>
      <c r="BA22" s="36" t="s">
        <v>458</v>
      </c>
      <c r="BC22" s="44">
        <f>AW22+AX22</f>
        <v>0</v>
      </c>
      <c r="BD22" s="44">
        <f>G22/(100-BE22)*100</f>
        <v>0</v>
      </c>
      <c r="BE22" s="44">
        <v>0</v>
      </c>
      <c r="BF22" s="44">
        <f>L22</f>
        <v>0.21550999999999998</v>
      </c>
      <c r="BH22" s="26">
        <f>F22*AO22</f>
        <v>0</v>
      </c>
      <c r="BI22" s="26">
        <f>F22*AP22</f>
        <v>0</v>
      </c>
      <c r="BJ22" s="26">
        <f>F22*G22</f>
        <v>0</v>
      </c>
      <c r="BK22" s="26" t="s">
        <v>463</v>
      </c>
      <c r="BL22" s="44">
        <v>61</v>
      </c>
    </row>
    <row r="23" spans="1:14" ht="12.75">
      <c r="A23" s="65"/>
      <c r="B23" s="66"/>
      <c r="C23" s="66"/>
      <c r="D23" s="67" t="s">
        <v>239</v>
      </c>
      <c r="E23" s="66"/>
      <c r="F23" s="68">
        <v>0</v>
      </c>
      <c r="G23" s="66"/>
      <c r="H23" s="66"/>
      <c r="I23" s="66"/>
      <c r="J23" s="66"/>
      <c r="K23" s="66"/>
      <c r="L23" s="66"/>
      <c r="M23" s="59"/>
      <c r="N23" s="52"/>
    </row>
    <row r="24" spans="1:14" ht="12.75">
      <c r="A24" s="65"/>
      <c r="B24" s="66"/>
      <c r="C24" s="66"/>
      <c r="D24" s="67" t="s">
        <v>240</v>
      </c>
      <c r="E24" s="66"/>
      <c r="F24" s="68">
        <v>20.1135</v>
      </c>
      <c r="G24" s="66"/>
      <c r="H24" s="66"/>
      <c r="I24" s="66"/>
      <c r="J24" s="66"/>
      <c r="K24" s="66"/>
      <c r="L24" s="66"/>
      <c r="M24" s="59"/>
      <c r="N24" s="52"/>
    </row>
    <row r="25" spans="1:14" ht="12.75">
      <c r="A25" s="65"/>
      <c r="B25" s="66"/>
      <c r="C25" s="66"/>
      <c r="D25" s="67" t="s">
        <v>241</v>
      </c>
      <c r="E25" s="66"/>
      <c r="F25" s="68">
        <v>-5.91</v>
      </c>
      <c r="G25" s="66"/>
      <c r="H25" s="66"/>
      <c r="I25" s="66"/>
      <c r="J25" s="66"/>
      <c r="K25" s="66"/>
      <c r="L25" s="66"/>
      <c r="M25" s="59"/>
      <c r="N25" s="52"/>
    </row>
    <row r="26" spans="1:14" ht="12.75">
      <c r="A26" s="65"/>
      <c r="B26" s="66"/>
      <c r="C26" s="66"/>
      <c r="D26" s="67" t="s">
        <v>242</v>
      </c>
      <c r="E26" s="66"/>
      <c r="F26" s="68">
        <v>0</v>
      </c>
      <c r="G26" s="66"/>
      <c r="H26" s="66"/>
      <c r="I26" s="66"/>
      <c r="J26" s="66"/>
      <c r="K26" s="66"/>
      <c r="L26" s="66"/>
      <c r="M26" s="59"/>
      <c r="N26" s="52"/>
    </row>
    <row r="27" spans="1:14" ht="12.75">
      <c r="A27" s="65"/>
      <c r="B27" s="66"/>
      <c r="C27" s="66"/>
      <c r="D27" s="67" t="s">
        <v>243</v>
      </c>
      <c r="E27" s="66"/>
      <c r="F27" s="68">
        <v>32.5075</v>
      </c>
      <c r="G27" s="66"/>
      <c r="H27" s="66"/>
      <c r="I27" s="66"/>
      <c r="J27" s="66"/>
      <c r="K27" s="66"/>
      <c r="L27" s="66"/>
      <c r="M27" s="59"/>
      <c r="N27" s="52"/>
    </row>
    <row r="28" spans="1:14" ht="12.75">
      <c r="A28" s="65"/>
      <c r="B28" s="66"/>
      <c r="C28" s="66"/>
      <c r="D28" s="67" t="s">
        <v>244</v>
      </c>
      <c r="E28" s="66"/>
      <c r="F28" s="68">
        <v>-3.526</v>
      </c>
      <c r="G28" s="66"/>
      <c r="H28" s="66"/>
      <c r="I28" s="66"/>
      <c r="J28" s="66"/>
      <c r="K28" s="66"/>
      <c r="L28" s="66"/>
      <c r="M28" s="59"/>
      <c r="N28" s="52"/>
    </row>
    <row r="29" spans="1:14" ht="12.75">
      <c r="A29" s="65"/>
      <c r="B29" s="66"/>
      <c r="C29" s="66"/>
      <c r="D29" s="67" t="s">
        <v>245</v>
      </c>
      <c r="E29" s="66"/>
      <c r="F29" s="68">
        <v>0</v>
      </c>
      <c r="G29" s="66"/>
      <c r="H29" s="66"/>
      <c r="I29" s="66"/>
      <c r="J29" s="66"/>
      <c r="K29" s="66"/>
      <c r="L29" s="66"/>
      <c r="M29" s="59"/>
      <c r="N29" s="52"/>
    </row>
    <row r="30" spans="1:14" ht="12.75">
      <c r="A30" s="65"/>
      <c r="B30" s="66"/>
      <c r="C30" s="66"/>
      <c r="D30" s="67" t="s">
        <v>246</v>
      </c>
      <c r="E30" s="66"/>
      <c r="F30" s="68">
        <v>41.7825</v>
      </c>
      <c r="G30" s="66"/>
      <c r="H30" s="66"/>
      <c r="I30" s="66"/>
      <c r="J30" s="66"/>
      <c r="K30" s="66"/>
      <c r="L30" s="66"/>
      <c r="M30" s="59"/>
      <c r="N30" s="52"/>
    </row>
    <row r="31" spans="1:14" ht="12.75">
      <c r="A31" s="65"/>
      <c r="B31" s="66"/>
      <c r="C31" s="66"/>
      <c r="D31" s="67" t="s">
        <v>247</v>
      </c>
      <c r="E31" s="66"/>
      <c r="F31" s="68">
        <v>-3.601</v>
      </c>
      <c r="G31" s="66"/>
      <c r="H31" s="66"/>
      <c r="I31" s="66"/>
      <c r="J31" s="66"/>
      <c r="K31" s="66"/>
      <c r="L31" s="66"/>
      <c r="M31" s="59"/>
      <c r="N31" s="52"/>
    </row>
    <row r="32" spans="1:14" ht="12.75">
      <c r="A32" s="65"/>
      <c r="B32" s="66"/>
      <c r="C32" s="66"/>
      <c r="D32" s="67" t="s">
        <v>248</v>
      </c>
      <c r="E32" s="66"/>
      <c r="F32" s="68">
        <v>0</v>
      </c>
      <c r="G32" s="66"/>
      <c r="H32" s="66"/>
      <c r="I32" s="66"/>
      <c r="J32" s="66"/>
      <c r="K32" s="66"/>
      <c r="L32" s="66"/>
      <c r="M32" s="59"/>
      <c r="N32" s="52"/>
    </row>
    <row r="33" spans="1:14" ht="12.75">
      <c r="A33" s="65"/>
      <c r="B33" s="66"/>
      <c r="C33" s="66"/>
      <c r="D33" s="67" t="s">
        <v>249</v>
      </c>
      <c r="E33" s="66"/>
      <c r="F33" s="68">
        <v>4.8375</v>
      </c>
      <c r="G33" s="66"/>
      <c r="H33" s="66"/>
      <c r="I33" s="66"/>
      <c r="J33" s="66"/>
      <c r="K33" s="66"/>
      <c r="L33" s="66"/>
      <c r="M33" s="59"/>
      <c r="N33" s="52"/>
    </row>
    <row r="34" spans="1:64" ht="12.75">
      <c r="A34" s="57" t="s">
        <v>21</v>
      </c>
      <c r="B34" s="57"/>
      <c r="C34" s="57" t="s">
        <v>121</v>
      </c>
      <c r="D34" s="57" t="s">
        <v>250</v>
      </c>
      <c r="E34" s="57" t="s">
        <v>400</v>
      </c>
      <c r="F34" s="58">
        <v>4</v>
      </c>
      <c r="G34" s="58"/>
      <c r="H34" s="58">
        <f>F34*AO34</f>
        <v>0</v>
      </c>
      <c r="I34" s="58">
        <f>F34*AP34</f>
        <v>0</v>
      </c>
      <c r="J34" s="58">
        <f>F34*G34</f>
        <v>0</v>
      </c>
      <c r="K34" s="58">
        <v>0.05492</v>
      </c>
      <c r="L34" s="58">
        <f>F34*K34</f>
        <v>0.21968</v>
      </c>
      <c r="M34" s="55" t="s">
        <v>419</v>
      </c>
      <c r="N34" s="52"/>
      <c r="Z34" s="44">
        <f>IF(AQ34="5",BJ34,0)</f>
        <v>0</v>
      </c>
      <c r="AB34" s="44">
        <f>IF(AQ34="1",BH34,0)</f>
        <v>0</v>
      </c>
      <c r="AC34" s="44">
        <f>IF(AQ34="1",BI34,0)</f>
        <v>0</v>
      </c>
      <c r="AD34" s="44">
        <f>IF(AQ34="7",BH34,0)</f>
        <v>0</v>
      </c>
      <c r="AE34" s="44">
        <f>IF(AQ34="7",BI34,0)</f>
        <v>0</v>
      </c>
      <c r="AF34" s="44">
        <f>IF(AQ34="2",BH34,0)</f>
        <v>0</v>
      </c>
      <c r="AG34" s="44">
        <f>IF(AQ34="2",BI34,0)</f>
        <v>0</v>
      </c>
      <c r="AH34" s="44">
        <f>IF(AQ34="0",BJ34,0)</f>
        <v>0</v>
      </c>
      <c r="AI34" s="36"/>
      <c r="AJ34" s="26">
        <f>IF(AN34=0,J34,0)</f>
        <v>0</v>
      </c>
      <c r="AK34" s="26">
        <f>IF(AN34=15,J34,0)</f>
        <v>0</v>
      </c>
      <c r="AL34" s="26">
        <f>IF(AN34=21,J34,0)</f>
        <v>0</v>
      </c>
      <c r="AN34" s="44">
        <v>15</v>
      </c>
      <c r="AO34" s="44">
        <f>G34*0.171700787401575</f>
        <v>0</v>
      </c>
      <c r="AP34" s="44">
        <f>G34*(1-0.171700787401575)</f>
        <v>0</v>
      </c>
      <c r="AQ34" s="45" t="s">
        <v>16</v>
      </c>
      <c r="AV34" s="44">
        <f>AW34+AX34</f>
        <v>0</v>
      </c>
      <c r="AW34" s="44">
        <f>F34*AO34</f>
        <v>0</v>
      </c>
      <c r="AX34" s="44">
        <f>F34*AP34</f>
        <v>0</v>
      </c>
      <c r="AY34" s="47" t="s">
        <v>430</v>
      </c>
      <c r="AZ34" s="47" t="s">
        <v>451</v>
      </c>
      <c r="BA34" s="36" t="s">
        <v>458</v>
      </c>
      <c r="BC34" s="44">
        <f>AW34+AX34</f>
        <v>0</v>
      </c>
      <c r="BD34" s="44">
        <f>G34/(100-BE34)*100</f>
        <v>0</v>
      </c>
      <c r="BE34" s="44">
        <v>0</v>
      </c>
      <c r="BF34" s="44">
        <f>L34</f>
        <v>0.21968</v>
      </c>
      <c r="BH34" s="26">
        <f>F34*AO34</f>
        <v>0</v>
      </c>
      <c r="BI34" s="26">
        <f>F34*AP34</f>
        <v>0</v>
      </c>
      <c r="BJ34" s="26">
        <f>F34*G34</f>
        <v>0</v>
      </c>
      <c r="BK34" s="26" t="s">
        <v>463</v>
      </c>
      <c r="BL34" s="44">
        <v>61</v>
      </c>
    </row>
    <row r="35" spans="1:64" ht="12.75">
      <c r="A35" s="57" t="s">
        <v>22</v>
      </c>
      <c r="B35" s="57"/>
      <c r="C35" s="57" t="s">
        <v>122</v>
      </c>
      <c r="D35" s="57" t="s">
        <v>251</v>
      </c>
      <c r="E35" s="57" t="s">
        <v>399</v>
      </c>
      <c r="F35" s="58">
        <v>7.4</v>
      </c>
      <c r="G35" s="58"/>
      <c r="H35" s="58">
        <f>F35*AO35</f>
        <v>0</v>
      </c>
      <c r="I35" s="58">
        <f>F35*AP35</f>
        <v>0</v>
      </c>
      <c r="J35" s="58">
        <f>F35*G35</f>
        <v>0</v>
      </c>
      <c r="K35" s="58">
        <v>0.10712</v>
      </c>
      <c r="L35" s="58">
        <f>F35*K35</f>
        <v>0.7926880000000001</v>
      </c>
      <c r="M35" s="55" t="s">
        <v>419</v>
      </c>
      <c r="N35" s="52"/>
      <c r="Z35" s="44">
        <f>IF(AQ35="5",BJ35,0)</f>
        <v>0</v>
      </c>
      <c r="AB35" s="44">
        <f>IF(AQ35="1",BH35,0)</f>
        <v>0</v>
      </c>
      <c r="AC35" s="44">
        <f>IF(AQ35="1",BI35,0)</f>
        <v>0</v>
      </c>
      <c r="AD35" s="44">
        <f>IF(AQ35="7",BH35,0)</f>
        <v>0</v>
      </c>
      <c r="AE35" s="44">
        <f>IF(AQ35="7",BI35,0)</f>
        <v>0</v>
      </c>
      <c r="AF35" s="44">
        <f>IF(AQ35="2",BH35,0)</f>
        <v>0</v>
      </c>
      <c r="AG35" s="44">
        <f>IF(AQ35="2",BI35,0)</f>
        <v>0</v>
      </c>
      <c r="AH35" s="44">
        <f>IF(AQ35="0",BJ35,0)</f>
        <v>0</v>
      </c>
      <c r="AI35" s="36"/>
      <c r="AJ35" s="26">
        <f>IF(AN35=0,J35,0)</f>
        <v>0</v>
      </c>
      <c r="AK35" s="26">
        <f>IF(AN35=15,J35,0)</f>
        <v>0</v>
      </c>
      <c r="AL35" s="26">
        <f>IF(AN35=21,J35,0)</f>
        <v>0</v>
      </c>
      <c r="AN35" s="44">
        <v>15</v>
      </c>
      <c r="AO35" s="44">
        <f>G35*0.243979591836735</f>
        <v>0</v>
      </c>
      <c r="AP35" s="44">
        <f>G35*(1-0.243979591836735)</f>
        <v>0</v>
      </c>
      <c r="AQ35" s="45" t="s">
        <v>16</v>
      </c>
      <c r="AV35" s="44">
        <f>AW35+AX35</f>
        <v>0</v>
      </c>
      <c r="AW35" s="44">
        <f>F35*AO35</f>
        <v>0</v>
      </c>
      <c r="AX35" s="44">
        <f>F35*AP35</f>
        <v>0</v>
      </c>
      <c r="AY35" s="47" t="s">
        <v>430</v>
      </c>
      <c r="AZ35" s="47" t="s">
        <v>451</v>
      </c>
      <c r="BA35" s="36" t="s">
        <v>458</v>
      </c>
      <c r="BC35" s="44">
        <f>AW35+AX35</f>
        <v>0</v>
      </c>
      <c r="BD35" s="44">
        <f>G35/(100-BE35)*100</f>
        <v>0</v>
      </c>
      <c r="BE35" s="44">
        <v>0</v>
      </c>
      <c r="BF35" s="44">
        <f>L35</f>
        <v>0.7926880000000001</v>
      </c>
      <c r="BH35" s="26">
        <f>F35*AO35</f>
        <v>0</v>
      </c>
      <c r="BI35" s="26">
        <f>F35*AP35</f>
        <v>0</v>
      </c>
      <c r="BJ35" s="26">
        <f>F35*G35</f>
        <v>0</v>
      </c>
      <c r="BK35" s="26" t="s">
        <v>463</v>
      </c>
      <c r="BL35" s="44">
        <v>61</v>
      </c>
    </row>
    <row r="36" spans="1:64" ht="12.75">
      <c r="A36" s="57" t="s">
        <v>23</v>
      </c>
      <c r="B36" s="57"/>
      <c r="C36" s="57" t="s">
        <v>123</v>
      </c>
      <c r="D36" s="57" t="s">
        <v>252</v>
      </c>
      <c r="E36" s="57" t="s">
        <v>399</v>
      </c>
      <c r="F36" s="58">
        <v>7.4</v>
      </c>
      <c r="G36" s="58"/>
      <c r="H36" s="58">
        <f>F36*AO36</f>
        <v>0</v>
      </c>
      <c r="I36" s="58">
        <f>F36*AP36</f>
        <v>0</v>
      </c>
      <c r="J36" s="58">
        <f>F36*G36</f>
        <v>0</v>
      </c>
      <c r="K36" s="58">
        <v>0</v>
      </c>
      <c r="L36" s="58">
        <f>F36*K36</f>
        <v>0</v>
      </c>
      <c r="M36" s="55" t="s">
        <v>419</v>
      </c>
      <c r="N36" s="52"/>
      <c r="Z36" s="44">
        <f>IF(AQ36="5",BJ36,0)</f>
        <v>0</v>
      </c>
      <c r="AB36" s="44">
        <f>IF(AQ36="1",BH36,0)</f>
        <v>0</v>
      </c>
      <c r="AC36" s="44">
        <f>IF(AQ36="1",BI36,0)</f>
        <v>0</v>
      </c>
      <c r="AD36" s="44">
        <f>IF(AQ36="7",BH36,0)</f>
        <v>0</v>
      </c>
      <c r="AE36" s="44">
        <f>IF(AQ36="7",BI36,0)</f>
        <v>0</v>
      </c>
      <c r="AF36" s="44">
        <f>IF(AQ36="2",BH36,0)</f>
        <v>0</v>
      </c>
      <c r="AG36" s="44">
        <f>IF(AQ36="2",BI36,0)</f>
        <v>0</v>
      </c>
      <c r="AH36" s="44">
        <f>IF(AQ36="0",BJ36,0)</f>
        <v>0</v>
      </c>
      <c r="AI36" s="36"/>
      <c r="AJ36" s="26">
        <f>IF(AN36=0,J36,0)</f>
        <v>0</v>
      </c>
      <c r="AK36" s="26">
        <f>IF(AN36=15,J36,0)</f>
        <v>0</v>
      </c>
      <c r="AL36" s="26">
        <f>IF(AN36=21,J36,0)</f>
        <v>0</v>
      </c>
      <c r="AN36" s="44">
        <v>15</v>
      </c>
      <c r="AO36" s="44">
        <f>G36*0.141081581793024</f>
        <v>0</v>
      </c>
      <c r="AP36" s="44">
        <f>G36*(1-0.141081581793024)</f>
        <v>0</v>
      </c>
      <c r="AQ36" s="45" t="s">
        <v>16</v>
      </c>
      <c r="AV36" s="44">
        <f>AW36+AX36</f>
        <v>0</v>
      </c>
      <c r="AW36" s="44">
        <f>F36*AO36</f>
        <v>0</v>
      </c>
      <c r="AX36" s="44">
        <f>F36*AP36</f>
        <v>0</v>
      </c>
      <c r="AY36" s="47" t="s">
        <v>430</v>
      </c>
      <c r="AZ36" s="47" t="s">
        <v>451</v>
      </c>
      <c r="BA36" s="36" t="s">
        <v>458</v>
      </c>
      <c r="BC36" s="44">
        <f>AW36+AX36</f>
        <v>0</v>
      </c>
      <c r="BD36" s="44">
        <f>G36/(100-BE36)*100</f>
        <v>0</v>
      </c>
      <c r="BE36" s="44">
        <v>0</v>
      </c>
      <c r="BF36" s="44">
        <f>L36</f>
        <v>0</v>
      </c>
      <c r="BH36" s="26">
        <f>F36*AO36</f>
        <v>0</v>
      </c>
      <c r="BI36" s="26">
        <f>F36*AP36</f>
        <v>0</v>
      </c>
      <c r="BJ36" s="26">
        <f>F36*G36</f>
        <v>0</v>
      </c>
      <c r="BK36" s="26" t="s">
        <v>463</v>
      </c>
      <c r="BL36" s="44">
        <v>61</v>
      </c>
    </row>
    <row r="37" spans="1:64" ht="12.75">
      <c r="A37" s="57" t="s">
        <v>24</v>
      </c>
      <c r="B37" s="57"/>
      <c r="C37" s="57" t="s">
        <v>118</v>
      </c>
      <c r="D37" s="57" t="s">
        <v>233</v>
      </c>
      <c r="E37" s="57" t="s">
        <v>399</v>
      </c>
      <c r="F37" s="58">
        <v>17.55</v>
      </c>
      <c r="G37" s="58"/>
      <c r="H37" s="58">
        <f>F37*AO37</f>
        <v>0</v>
      </c>
      <c r="I37" s="58">
        <f>F37*AP37</f>
        <v>0</v>
      </c>
      <c r="J37" s="58">
        <f>F37*G37</f>
        <v>0</v>
      </c>
      <c r="K37" s="58">
        <v>0.03921</v>
      </c>
      <c r="L37" s="58">
        <f>F37*K37</f>
        <v>0.6881355</v>
      </c>
      <c r="M37" s="55" t="s">
        <v>419</v>
      </c>
      <c r="N37" s="52"/>
      <c r="Z37" s="44">
        <f>IF(AQ37="5",BJ37,0)</f>
        <v>0</v>
      </c>
      <c r="AB37" s="44">
        <f>IF(AQ37="1",BH37,0)</f>
        <v>0</v>
      </c>
      <c r="AC37" s="44">
        <f>IF(AQ37="1",BI37,0)</f>
        <v>0</v>
      </c>
      <c r="AD37" s="44">
        <f>IF(AQ37="7",BH37,0)</f>
        <v>0</v>
      </c>
      <c r="AE37" s="44">
        <f>IF(AQ37="7",BI37,0)</f>
        <v>0</v>
      </c>
      <c r="AF37" s="44">
        <f>IF(AQ37="2",BH37,0)</f>
        <v>0</v>
      </c>
      <c r="AG37" s="44">
        <f>IF(AQ37="2",BI37,0)</f>
        <v>0</v>
      </c>
      <c r="AH37" s="44">
        <f>IF(AQ37="0",BJ37,0)</f>
        <v>0</v>
      </c>
      <c r="AI37" s="36"/>
      <c r="AJ37" s="26">
        <f>IF(AN37=0,J37,0)</f>
        <v>0</v>
      </c>
      <c r="AK37" s="26">
        <f>IF(AN37=15,J37,0)</f>
        <v>0</v>
      </c>
      <c r="AL37" s="26">
        <f>IF(AN37=21,J37,0)</f>
        <v>0</v>
      </c>
      <c r="AN37" s="44">
        <v>15</v>
      </c>
      <c r="AO37" s="44">
        <f>G37*0.15640340112202</f>
        <v>0</v>
      </c>
      <c r="AP37" s="44">
        <f>G37*(1-0.15640340112202)</f>
        <v>0</v>
      </c>
      <c r="AQ37" s="45" t="s">
        <v>16</v>
      </c>
      <c r="AV37" s="44">
        <f>AW37+AX37</f>
        <v>0</v>
      </c>
      <c r="AW37" s="44">
        <f>F37*AO37</f>
        <v>0</v>
      </c>
      <c r="AX37" s="44">
        <f>F37*AP37</f>
        <v>0</v>
      </c>
      <c r="AY37" s="47" t="s">
        <v>430</v>
      </c>
      <c r="AZ37" s="47" t="s">
        <v>451</v>
      </c>
      <c r="BA37" s="36" t="s">
        <v>458</v>
      </c>
      <c r="BC37" s="44">
        <f>AW37+AX37</f>
        <v>0</v>
      </c>
      <c r="BD37" s="44">
        <f>G37/(100-BE37)*100</f>
        <v>0</v>
      </c>
      <c r="BE37" s="44">
        <v>0</v>
      </c>
      <c r="BF37" s="44">
        <f>L37</f>
        <v>0.6881355</v>
      </c>
      <c r="BH37" s="26">
        <f>F37*AO37</f>
        <v>0</v>
      </c>
      <c r="BI37" s="26">
        <f>F37*AP37</f>
        <v>0</v>
      </c>
      <c r="BJ37" s="26">
        <f>F37*G37</f>
        <v>0</v>
      </c>
      <c r="BK37" s="26" t="s">
        <v>463</v>
      </c>
      <c r="BL37" s="44">
        <v>61</v>
      </c>
    </row>
    <row r="38" spans="1:64" ht="12.75">
      <c r="A38" s="57" t="s">
        <v>25</v>
      </c>
      <c r="B38" s="57"/>
      <c r="C38" s="57" t="s">
        <v>124</v>
      </c>
      <c r="D38" s="57" t="s">
        <v>253</v>
      </c>
      <c r="E38" s="57" t="s">
        <v>401</v>
      </c>
      <c r="F38" s="58">
        <v>26.42925</v>
      </c>
      <c r="G38" s="58"/>
      <c r="H38" s="58">
        <f>F38*AO38</f>
        <v>0</v>
      </c>
      <c r="I38" s="58">
        <f>F38*AP38</f>
        <v>0</v>
      </c>
      <c r="J38" s="58">
        <f>F38*G38</f>
        <v>0</v>
      </c>
      <c r="K38" s="58">
        <v>1E-05</v>
      </c>
      <c r="L38" s="58">
        <f>F38*K38</f>
        <v>0.0002642925</v>
      </c>
      <c r="M38" s="55" t="s">
        <v>419</v>
      </c>
      <c r="N38" s="52"/>
      <c r="Z38" s="44">
        <f>IF(AQ38="5",BJ38,0)</f>
        <v>0</v>
      </c>
      <c r="AB38" s="44">
        <f>IF(AQ38="1",BH38,0)</f>
        <v>0</v>
      </c>
      <c r="AC38" s="44">
        <f>IF(AQ38="1",BI38,0)</f>
        <v>0</v>
      </c>
      <c r="AD38" s="44">
        <f>IF(AQ38="7",BH38,0)</f>
        <v>0</v>
      </c>
      <c r="AE38" s="44">
        <f>IF(AQ38="7",BI38,0)</f>
        <v>0</v>
      </c>
      <c r="AF38" s="44">
        <f>IF(AQ38="2",BH38,0)</f>
        <v>0</v>
      </c>
      <c r="AG38" s="44">
        <f>IF(AQ38="2",BI38,0)</f>
        <v>0</v>
      </c>
      <c r="AH38" s="44">
        <f>IF(AQ38="0",BJ38,0)</f>
        <v>0</v>
      </c>
      <c r="AI38" s="36"/>
      <c r="AJ38" s="26">
        <f>IF(AN38=0,J38,0)</f>
        <v>0</v>
      </c>
      <c r="AK38" s="26">
        <f>IF(AN38=15,J38,0)</f>
        <v>0</v>
      </c>
      <c r="AL38" s="26">
        <f>IF(AN38=21,J38,0)</f>
        <v>0</v>
      </c>
      <c r="AN38" s="44">
        <v>15</v>
      </c>
      <c r="AO38" s="44">
        <f>G38*0.148116937909635</f>
        <v>0</v>
      </c>
      <c r="AP38" s="44">
        <f>G38*(1-0.148116937909635)</f>
        <v>0</v>
      </c>
      <c r="AQ38" s="45" t="s">
        <v>16</v>
      </c>
      <c r="AV38" s="44">
        <f>AW38+AX38</f>
        <v>0</v>
      </c>
      <c r="AW38" s="44">
        <f>F38*AO38</f>
        <v>0</v>
      </c>
      <c r="AX38" s="44">
        <f>F38*AP38</f>
        <v>0</v>
      </c>
      <c r="AY38" s="47" t="s">
        <v>430</v>
      </c>
      <c r="AZ38" s="47" t="s">
        <v>451</v>
      </c>
      <c r="BA38" s="36" t="s">
        <v>458</v>
      </c>
      <c r="BC38" s="44">
        <f>AW38+AX38</f>
        <v>0</v>
      </c>
      <c r="BD38" s="44">
        <f>G38/(100-BE38)*100</f>
        <v>0</v>
      </c>
      <c r="BE38" s="44">
        <v>0</v>
      </c>
      <c r="BF38" s="44">
        <f>L38</f>
        <v>0.0002642925</v>
      </c>
      <c r="BH38" s="26">
        <f>F38*AO38</f>
        <v>0</v>
      </c>
      <c r="BI38" s="26">
        <f>F38*AP38</f>
        <v>0</v>
      </c>
      <c r="BJ38" s="26">
        <f>F38*G38</f>
        <v>0</v>
      </c>
      <c r="BK38" s="26" t="s">
        <v>463</v>
      </c>
      <c r="BL38" s="44">
        <v>61</v>
      </c>
    </row>
    <row r="39" spans="1:14" ht="12.75">
      <c r="A39" s="65"/>
      <c r="B39" s="66"/>
      <c r="C39" s="66"/>
      <c r="D39" s="67" t="s">
        <v>254</v>
      </c>
      <c r="E39" s="66"/>
      <c r="F39" s="68">
        <v>26.42925</v>
      </c>
      <c r="G39" s="66"/>
      <c r="H39" s="66"/>
      <c r="I39" s="66"/>
      <c r="J39" s="66"/>
      <c r="K39" s="66"/>
      <c r="L39" s="66"/>
      <c r="M39" s="59"/>
      <c r="N39" s="52"/>
    </row>
    <row r="40" spans="1:64" ht="12.75">
      <c r="A40" s="57" t="s">
        <v>26</v>
      </c>
      <c r="B40" s="57"/>
      <c r="C40" s="57" t="s">
        <v>125</v>
      </c>
      <c r="D40" s="57" t="s">
        <v>255</v>
      </c>
      <c r="E40" s="57" t="s">
        <v>401</v>
      </c>
      <c r="F40" s="58">
        <v>39.8</v>
      </c>
      <c r="G40" s="58"/>
      <c r="H40" s="58">
        <f>F40*AO40</f>
        <v>0</v>
      </c>
      <c r="I40" s="58">
        <f>F40*AP40</f>
        <v>0</v>
      </c>
      <c r="J40" s="58">
        <f>F40*G40</f>
        <v>0</v>
      </c>
      <c r="K40" s="58">
        <v>0.00238</v>
      </c>
      <c r="L40" s="58">
        <f>F40*K40</f>
        <v>0.094724</v>
      </c>
      <c r="M40" s="55" t="s">
        <v>419</v>
      </c>
      <c r="N40" s="52"/>
      <c r="Z40" s="44">
        <f>IF(AQ40="5",BJ40,0)</f>
        <v>0</v>
      </c>
      <c r="AB40" s="44">
        <f>IF(AQ40="1",BH40,0)</f>
        <v>0</v>
      </c>
      <c r="AC40" s="44">
        <f>IF(AQ40="1",BI40,0)</f>
        <v>0</v>
      </c>
      <c r="AD40" s="44">
        <f>IF(AQ40="7",BH40,0)</f>
        <v>0</v>
      </c>
      <c r="AE40" s="44">
        <f>IF(AQ40="7",BI40,0)</f>
        <v>0</v>
      </c>
      <c r="AF40" s="44">
        <f>IF(AQ40="2",BH40,0)</f>
        <v>0</v>
      </c>
      <c r="AG40" s="44">
        <f>IF(AQ40="2",BI40,0)</f>
        <v>0</v>
      </c>
      <c r="AH40" s="44">
        <f>IF(AQ40="0",BJ40,0)</f>
        <v>0</v>
      </c>
      <c r="AI40" s="36"/>
      <c r="AJ40" s="26">
        <f>IF(AN40=0,J40,0)</f>
        <v>0</v>
      </c>
      <c r="AK40" s="26">
        <f>IF(AN40=15,J40,0)</f>
        <v>0</v>
      </c>
      <c r="AL40" s="26">
        <f>IF(AN40=21,J40,0)</f>
        <v>0</v>
      </c>
      <c r="AN40" s="44">
        <v>15</v>
      </c>
      <c r="AO40" s="44">
        <f>G40*0.104292343387471</f>
        <v>0</v>
      </c>
      <c r="AP40" s="44">
        <f>G40*(1-0.104292343387471)</f>
        <v>0</v>
      </c>
      <c r="AQ40" s="45" t="s">
        <v>16</v>
      </c>
      <c r="AV40" s="44">
        <f>AW40+AX40</f>
        <v>0</v>
      </c>
      <c r="AW40" s="44">
        <f>F40*AO40</f>
        <v>0</v>
      </c>
      <c r="AX40" s="44">
        <f>F40*AP40</f>
        <v>0</v>
      </c>
      <c r="AY40" s="47" t="s">
        <v>430</v>
      </c>
      <c r="AZ40" s="47" t="s">
        <v>451</v>
      </c>
      <c r="BA40" s="36" t="s">
        <v>458</v>
      </c>
      <c r="BC40" s="44">
        <f>AW40+AX40</f>
        <v>0</v>
      </c>
      <c r="BD40" s="44">
        <f>G40/(100-BE40)*100</f>
        <v>0</v>
      </c>
      <c r="BE40" s="44">
        <v>0</v>
      </c>
      <c r="BF40" s="44">
        <f>L40</f>
        <v>0.094724</v>
      </c>
      <c r="BH40" s="26">
        <f>F40*AO40</f>
        <v>0</v>
      </c>
      <c r="BI40" s="26">
        <f>F40*AP40</f>
        <v>0</v>
      </c>
      <c r="BJ40" s="26">
        <f>F40*G40</f>
        <v>0</v>
      </c>
      <c r="BK40" s="26" t="s">
        <v>463</v>
      </c>
      <c r="BL40" s="44">
        <v>61</v>
      </c>
    </row>
    <row r="41" spans="1:14" ht="12.75">
      <c r="A41" s="65"/>
      <c r="B41" s="66"/>
      <c r="C41" s="66"/>
      <c r="D41" s="67" t="s">
        <v>256</v>
      </c>
      <c r="E41" s="66"/>
      <c r="F41" s="68">
        <v>39.8</v>
      </c>
      <c r="G41" s="66"/>
      <c r="H41" s="66"/>
      <c r="I41" s="66"/>
      <c r="J41" s="66"/>
      <c r="K41" s="66"/>
      <c r="L41" s="66"/>
      <c r="M41" s="59"/>
      <c r="N41" s="52"/>
    </row>
    <row r="42" spans="1:47" ht="12.75">
      <c r="A42" s="113"/>
      <c r="B42" s="114"/>
      <c r="C42" s="114" t="s">
        <v>78</v>
      </c>
      <c r="D42" s="114" t="s">
        <v>257</v>
      </c>
      <c r="E42" s="113" t="s">
        <v>15</v>
      </c>
      <c r="F42" s="113" t="s">
        <v>15</v>
      </c>
      <c r="G42" s="113"/>
      <c r="H42" s="115">
        <f>SUM(H43:H46)</f>
        <v>0</v>
      </c>
      <c r="I42" s="115">
        <f>SUM(I43:I46)</f>
        <v>0</v>
      </c>
      <c r="J42" s="115">
        <f>SUM(J43:J46)</f>
        <v>0</v>
      </c>
      <c r="K42" s="116"/>
      <c r="L42" s="115">
        <f>SUM(L43:L46)</f>
        <v>0.95780025</v>
      </c>
      <c r="M42" s="117"/>
      <c r="N42" s="52"/>
      <c r="AI42" s="36"/>
      <c r="AS42" s="50">
        <f>SUM(AJ43:AJ46)</f>
        <v>0</v>
      </c>
      <c r="AT42" s="50">
        <f>SUM(AK43:AK46)</f>
        <v>0</v>
      </c>
      <c r="AU42" s="50">
        <f>SUM(AL43:AL46)</f>
        <v>0</v>
      </c>
    </row>
    <row r="43" spans="1:64" ht="12.75">
      <c r="A43" s="57" t="s">
        <v>27</v>
      </c>
      <c r="B43" s="57"/>
      <c r="C43" s="57" t="s">
        <v>126</v>
      </c>
      <c r="D43" s="57" t="s">
        <v>258</v>
      </c>
      <c r="E43" s="57" t="s">
        <v>399</v>
      </c>
      <c r="F43" s="58">
        <v>15.03</v>
      </c>
      <c r="G43" s="58"/>
      <c r="H43" s="58">
        <f>F43*AO43</f>
        <v>0</v>
      </c>
      <c r="I43" s="58">
        <f>F43*AP43</f>
        <v>0</v>
      </c>
      <c r="J43" s="58">
        <f>F43*G43</f>
        <v>0</v>
      </c>
      <c r="K43" s="58">
        <v>0.0473</v>
      </c>
      <c r="L43" s="58">
        <f>F43*K43</f>
        <v>0.710919</v>
      </c>
      <c r="M43" s="55" t="s">
        <v>419</v>
      </c>
      <c r="N43" s="52"/>
      <c r="Z43" s="44">
        <f>IF(AQ43="5",BJ43,0)</f>
        <v>0</v>
      </c>
      <c r="AB43" s="44">
        <f>IF(AQ43="1",BH43,0)</f>
        <v>0</v>
      </c>
      <c r="AC43" s="44">
        <f>IF(AQ43="1",BI43,0)</f>
        <v>0</v>
      </c>
      <c r="AD43" s="44">
        <f>IF(AQ43="7",BH43,0)</f>
        <v>0</v>
      </c>
      <c r="AE43" s="44">
        <f>IF(AQ43="7",BI43,0)</f>
        <v>0</v>
      </c>
      <c r="AF43" s="44">
        <f>IF(AQ43="2",BH43,0)</f>
        <v>0</v>
      </c>
      <c r="AG43" s="44">
        <f>IF(AQ43="2",BI43,0)</f>
        <v>0</v>
      </c>
      <c r="AH43" s="44">
        <f>IF(AQ43="0",BJ43,0)</f>
        <v>0</v>
      </c>
      <c r="AI43" s="36"/>
      <c r="AJ43" s="26">
        <f>IF(AN43=0,J43,0)</f>
        <v>0</v>
      </c>
      <c r="AK43" s="26">
        <f>IF(AN43=15,J43,0)</f>
        <v>0</v>
      </c>
      <c r="AL43" s="26">
        <f>IF(AN43=21,J43,0)</f>
        <v>0</v>
      </c>
      <c r="AN43" s="44">
        <v>15</v>
      </c>
      <c r="AO43" s="44">
        <f>G43*0.651454965357968</f>
        <v>0</v>
      </c>
      <c r="AP43" s="44">
        <f>G43*(1-0.651454965357968)</f>
        <v>0</v>
      </c>
      <c r="AQ43" s="45" t="s">
        <v>16</v>
      </c>
      <c r="AV43" s="44">
        <f>AW43+AX43</f>
        <v>0</v>
      </c>
      <c r="AW43" s="44">
        <f>F43*AO43</f>
        <v>0</v>
      </c>
      <c r="AX43" s="44">
        <f>F43*AP43</f>
        <v>0</v>
      </c>
      <c r="AY43" s="47" t="s">
        <v>431</v>
      </c>
      <c r="AZ43" s="47" t="s">
        <v>451</v>
      </c>
      <c r="BA43" s="36" t="s">
        <v>458</v>
      </c>
      <c r="BC43" s="44">
        <f>AW43+AX43</f>
        <v>0</v>
      </c>
      <c r="BD43" s="44">
        <f>G43/(100-BE43)*100</f>
        <v>0</v>
      </c>
      <c r="BE43" s="44">
        <v>0</v>
      </c>
      <c r="BF43" s="44">
        <f>L43</f>
        <v>0.710919</v>
      </c>
      <c r="BH43" s="26">
        <f>F43*AO43</f>
        <v>0</v>
      </c>
      <c r="BI43" s="26">
        <f>F43*AP43</f>
        <v>0</v>
      </c>
      <c r="BJ43" s="26">
        <f>F43*G43</f>
        <v>0</v>
      </c>
      <c r="BK43" s="26" t="s">
        <v>463</v>
      </c>
      <c r="BL43" s="44">
        <v>63</v>
      </c>
    </row>
    <row r="44" spans="1:14" ht="12.75">
      <c r="A44" s="65"/>
      <c r="B44" s="66"/>
      <c r="C44" s="66"/>
      <c r="D44" s="67" t="s">
        <v>245</v>
      </c>
      <c r="E44" s="66"/>
      <c r="F44" s="68">
        <v>0</v>
      </c>
      <c r="G44" s="66"/>
      <c r="H44" s="66"/>
      <c r="I44" s="66"/>
      <c r="J44" s="66"/>
      <c r="K44" s="66"/>
      <c r="L44" s="66"/>
      <c r="M44" s="59"/>
      <c r="N44" s="52"/>
    </row>
    <row r="45" spans="1:14" ht="12.75">
      <c r="A45" s="65"/>
      <c r="B45" s="66"/>
      <c r="C45" s="66"/>
      <c r="D45" s="67" t="s">
        <v>259</v>
      </c>
      <c r="E45" s="66"/>
      <c r="F45" s="68">
        <v>15.03</v>
      </c>
      <c r="G45" s="66"/>
      <c r="H45" s="66"/>
      <c r="I45" s="66"/>
      <c r="J45" s="66"/>
      <c r="K45" s="66"/>
      <c r="L45" s="66"/>
      <c r="M45" s="59"/>
      <c r="N45" s="52"/>
    </row>
    <row r="46" spans="1:64" ht="12.75">
      <c r="A46" s="57" t="s">
        <v>28</v>
      </c>
      <c r="B46" s="57"/>
      <c r="C46" s="57" t="s">
        <v>127</v>
      </c>
      <c r="D46" s="57" t="s">
        <v>260</v>
      </c>
      <c r="E46" s="57" t="s">
        <v>399</v>
      </c>
      <c r="F46" s="58">
        <v>2.59875</v>
      </c>
      <c r="G46" s="58"/>
      <c r="H46" s="58">
        <f>F46*AO46</f>
        <v>0</v>
      </c>
      <c r="I46" s="58">
        <f>F46*AP46</f>
        <v>0</v>
      </c>
      <c r="J46" s="58">
        <f>F46*G46</f>
        <v>0</v>
      </c>
      <c r="K46" s="58">
        <v>0.095</v>
      </c>
      <c r="L46" s="58">
        <f>F46*K46</f>
        <v>0.24688125</v>
      </c>
      <c r="M46" s="55" t="s">
        <v>419</v>
      </c>
      <c r="N46" s="52"/>
      <c r="Z46" s="44">
        <f>IF(AQ46="5",BJ46,0)</f>
        <v>0</v>
      </c>
      <c r="AB46" s="44">
        <f>IF(AQ46="1",BH46,0)</f>
        <v>0</v>
      </c>
      <c r="AC46" s="44">
        <f>IF(AQ46="1",BI46,0)</f>
        <v>0</v>
      </c>
      <c r="AD46" s="44">
        <f>IF(AQ46="7",BH46,0)</f>
        <v>0</v>
      </c>
      <c r="AE46" s="44">
        <f>IF(AQ46="7",BI46,0)</f>
        <v>0</v>
      </c>
      <c r="AF46" s="44">
        <f>IF(AQ46="2",BH46,0)</f>
        <v>0</v>
      </c>
      <c r="AG46" s="44">
        <f>IF(AQ46="2",BI46,0)</f>
        <v>0</v>
      </c>
      <c r="AH46" s="44">
        <f>IF(AQ46="0",BJ46,0)</f>
        <v>0</v>
      </c>
      <c r="AI46" s="36"/>
      <c r="AJ46" s="26">
        <f>IF(AN46=0,J46,0)</f>
        <v>0</v>
      </c>
      <c r="AK46" s="26">
        <f>IF(AN46=15,J46,0)</f>
        <v>0</v>
      </c>
      <c r="AL46" s="26">
        <f>IF(AN46=21,J46,0)</f>
        <v>0</v>
      </c>
      <c r="AN46" s="44">
        <v>15</v>
      </c>
      <c r="AO46" s="44">
        <f>G46*0.649031763329212</f>
        <v>0</v>
      </c>
      <c r="AP46" s="44">
        <f>G46*(1-0.649031763329212)</f>
        <v>0</v>
      </c>
      <c r="AQ46" s="45" t="s">
        <v>16</v>
      </c>
      <c r="AV46" s="44">
        <f>AW46+AX46</f>
        <v>0</v>
      </c>
      <c r="AW46" s="44">
        <f>F46*AO46</f>
        <v>0</v>
      </c>
      <c r="AX46" s="44">
        <f>F46*AP46</f>
        <v>0</v>
      </c>
      <c r="AY46" s="47" t="s">
        <v>431</v>
      </c>
      <c r="AZ46" s="47" t="s">
        <v>451</v>
      </c>
      <c r="BA46" s="36" t="s">
        <v>458</v>
      </c>
      <c r="BC46" s="44">
        <f>AW46+AX46</f>
        <v>0</v>
      </c>
      <c r="BD46" s="44">
        <f>G46/(100-BE46)*100</f>
        <v>0</v>
      </c>
      <c r="BE46" s="44">
        <v>0</v>
      </c>
      <c r="BF46" s="44">
        <f>L46</f>
        <v>0.24688125</v>
      </c>
      <c r="BH46" s="26">
        <f>F46*AO46</f>
        <v>0</v>
      </c>
      <c r="BI46" s="26">
        <f>F46*AP46</f>
        <v>0</v>
      </c>
      <c r="BJ46" s="26">
        <f>F46*G46</f>
        <v>0</v>
      </c>
      <c r="BK46" s="26" t="s">
        <v>463</v>
      </c>
      <c r="BL46" s="44">
        <v>63</v>
      </c>
    </row>
    <row r="47" spans="1:14" ht="12.75">
      <c r="A47" s="65"/>
      <c r="B47" s="66"/>
      <c r="C47" s="66"/>
      <c r="D47" s="67" t="s">
        <v>248</v>
      </c>
      <c r="E47" s="66"/>
      <c r="F47" s="68">
        <v>0</v>
      </c>
      <c r="G47" s="66"/>
      <c r="H47" s="66"/>
      <c r="I47" s="66"/>
      <c r="J47" s="66"/>
      <c r="K47" s="66"/>
      <c r="L47" s="66"/>
      <c r="M47" s="59"/>
      <c r="N47" s="52"/>
    </row>
    <row r="48" spans="1:14" ht="12.75">
      <c r="A48" s="65"/>
      <c r="B48" s="66"/>
      <c r="C48" s="66"/>
      <c r="D48" s="67" t="s">
        <v>261</v>
      </c>
      <c r="E48" s="66"/>
      <c r="F48" s="68">
        <v>2.59875</v>
      </c>
      <c r="G48" s="66"/>
      <c r="H48" s="66"/>
      <c r="I48" s="66"/>
      <c r="J48" s="66"/>
      <c r="K48" s="66"/>
      <c r="L48" s="66"/>
      <c r="M48" s="59"/>
      <c r="N48" s="52"/>
    </row>
    <row r="49" spans="1:47" ht="12.75">
      <c r="A49" s="113"/>
      <c r="B49" s="114"/>
      <c r="C49" s="114" t="s">
        <v>79</v>
      </c>
      <c r="D49" s="114" t="s">
        <v>262</v>
      </c>
      <c r="E49" s="113" t="s">
        <v>15</v>
      </c>
      <c r="F49" s="113" t="s">
        <v>15</v>
      </c>
      <c r="G49" s="113"/>
      <c r="H49" s="115">
        <f>SUM(H50:H53)</f>
        <v>0</v>
      </c>
      <c r="I49" s="115">
        <f>SUM(I50:I53)</f>
        <v>0</v>
      </c>
      <c r="J49" s="115">
        <f>SUM(J50:J53)</f>
        <v>0</v>
      </c>
      <c r="K49" s="116"/>
      <c r="L49" s="115">
        <f>SUM(L50:L53)</f>
        <v>0.10343</v>
      </c>
      <c r="M49" s="117"/>
      <c r="N49" s="52"/>
      <c r="AI49" s="36"/>
      <c r="AS49" s="50">
        <f>SUM(AJ50:AJ53)</f>
        <v>0</v>
      </c>
      <c r="AT49" s="50">
        <f>SUM(AK50:AK53)</f>
        <v>0</v>
      </c>
      <c r="AU49" s="50">
        <f>SUM(AL50:AL53)</f>
        <v>0</v>
      </c>
    </row>
    <row r="50" spans="1:64" ht="12.75">
      <c r="A50" s="53" t="s">
        <v>29</v>
      </c>
      <c r="B50" s="53"/>
      <c r="C50" s="53" t="s">
        <v>128</v>
      </c>
      <c r="D50" s="53" t="s">
        <v>263</v>
      </c>
      <c r="E50" s="53" t="s">
        <v>400</v>
      </c>
      <c r="F50" s="54">
        <v>1</v>
      </c>
      <c r="G50" s="54"/>
      <c r="H50" s="54">
        <f>F50*AO50</f>
        <v>0</v>
      </c>
      <c r="I50" s="54">
        <f>F50*AP50</f>
        <v>0</v>
      </c>
      <c r="J50" s="54">
        <f>F50*G50</f>
        <v>0</v>
      </c>
      <c r="K50" s="54">
        <v>0.01414</v>
      </c>
      <c r="L50" s="54">
        <f>F50*K50</f>
        <v>0.01414</v>
      </c>
      <c r="M50" s="56" t="s">
        <v>419</v>
      </c>
      <c r="N50" s="52"/>
      <c r="Z50" s="44">
        <f>IF(AQ50="5",BJ50,0)</f>
        <v>0</v>
      </c>
      <c r="AB50" s="44">
        <f>IF(AQ50="1",BH50,0)</f>
        <v>0</v>
      </c>
      <c r="AC50" s="44">
        <f>IF(AQ50="1",BI50,0)</f>
        <v>0</v>
      </c>
      <c r="AD50" s="44">
        <f>IF(AQ50="7",BH50,0)</f>
        <v>0</v>
      </c>
      <c r="AE50" s="44">
        <f>IF(AQ50="7",BI50,0)</f>
        <v>0</v>
      </c>
      <c r="AF50" s="44">
        <f>IF(AQ50="2",BH50,0)</f>
        <v>0</v>
      </c>
      <c r="AG50" s="44">
        <f>IF(AQ50="2",BI50,0)</f>
        <v>0</v>
      </c>
      <c r="AH50" s="44">
        <f>IF(AQ50="0",BJ50,0)</f>
        <v>0</v>
      </c>
      <c r="AI50" s="36"/>
      <c r="AJ50" s="26">
        <f>IF(AN50=0,J50,0)</f>
        <v>0</v>
      </c>
      <c r="AK50" s="26">
        <f>IF(AN50=15,J50,0)</f>
        <v>0</v>
      </c>
      <c r="AL50" s="26">
        <f>IF(AN50=21,J50,0)</f>
        <v>0</v>
      </c>
      <c r="AN50" s="44">
        <v>15</v>
      </c>
      <c r="AO50" s="44">
        <f>G50*0.142436149312377</f>
        <v>0</v>
      </c>
      <c r="AP50" s="44">
        <f>G50*(1-0.142436149312377)</f>
        <v>0</v>
      </c>
      <c r="AQ50" s="45" t="s">
        <v>16</v>
      </c>
      <c r="AV50" s="44">
        <f>AW50+AX50</f>
        <v>0</v>
      </c>
      <c r="AW50" s="44">
        <f>F50*AO50</f>
        <v>0</v>
      </c>
      <c r="AX50" s="44">
        <f>F50*AP50</f>
        <v>0</v>
      </c>
      <c r="AY50" s="47" t="s">
        <v>432</v>
      </c>
      <c r="AZ50" s="47" t="s">
        <v>451</v>
      </c>
      <c r="BA50" s="36" t="s">
        <v>458</v>
      </c>
      <c r="BC50" s="44">
        <f>AW50+AX50</f>
        <v>0</v>
      </c>
      <c r="BD50" s="44">
        <f>G50/(100-BE50)*100</f>
        <v>0</v>
      </c>
      <c r="BE50" s="44">
        <v>0</v>
      </c>
      <c r="BF50" s="44">
        <f>L50</f>
        <v>0.01414</v>
      </c>
      <c r="BH50" s="26">
        <f>F50*AO50</f>
        <v>0</v>
      </c>
      <c r="BI50" s="26">
        <f>F50*AP50</f>
        <v>0</v>
      </c>
      <c r="BJ50" s="26">
        <f>F50*G50</f>
        <v>0</v>
      </c>
      <c r="BK50" s="26" t="s">
        <v>463</v>
      </c>
      <c r="BL50" s="44">
        <v>64</v>
      </c>
    </row>
    <row r="51" spans="1:64" ht="12.75">
      <c r="A51" s="11" t="s">
        <v>30</v>
      </c>
      <c r="B51" s="19"/>
      <c r="C51" s="19" t="s">
        <v>129</v>
      </c>
      <c r="D51" s="19" t="s">
        <v>264</v>
      </c>
      <c r="E51" s="19" t="s">
        <v>400</v>
      </c>
      <c r="F51" s="28">
        <v>1</v>
      </c>
      <c r="G51" s="28"/>
      <c r="H51" s="28">
        <f>F51*AO51</f>
        <v>0</v>
      </c>
      <c r="I51" s="28">
        <f>F51*AP51</f>
        <v>0</v>
      </c>
      <c r="J51" s="28">
        <f>F51*G51</f>
        <v>0</v>
      </c>
      <c r="K51" s="28">
        <v>0.00098</v>
      </c>
      <c r="L51" s="28">
        <f>F51*K51</f>
        <v>0.00098</v>
      </c>
      <c r="M51" s="42" t="s">
        <v>129</v>
      </c>
      <c r="N51" s="3"/>
      <c r="Z51" s="44">
        <f>IF(AQ51="5",BJ51,0)</f>
        <v>0</v>
      </c>
      <c r="AB51" s="44">
        <f>IF(AQ51="1",BH51,0)</f>
        <v>0</v>
      </c>
      <c r="AC51" s="44">
        <f>IF(AQ51="1",BI51,0)</f>
        <v>0</v>
      </c>
      <c r="AD51" s="44">
        <f>IF(AQ51="7",BH51,0)</f>
        <v>0</v>
      </c>
      <c r="AE51" s="44">
        <f>IF(AQ51="7",BI51,0)</f>
        <v>0</v>
      </c>
      <c r="AF51" s="44">
        <f>IF(AQ51="2",BH51,0)</f>
        <v>0</v>
      </c>
      <c r="AG51" s="44">
        <f>IF(AQ51="2",BI51,0)</f>
        <v>0</v>
      </c>
      <c r="AH51" s="44">
        <f>IF(AQ51="0",BJ51,0)</f>
        <v>0</v>
      </c>
      <c r="AI51" s="36"/>
      <c r="AJ51" s="28">
        <f>IF(AN51=0,J51,0)</f>
        <v>0</v>
      </c>
      <c r="AK51" s="28">
        <f>IF(AN51=15,J51,0)</f>
        <v>0</v>
      </c>
      <c r="AL51" s="28">
        <f>IF(AN51=21,J51,0)</f>
        <v>0</v>
      </c>
      <c r="AN51" s="44">
        <v>15</v>
      </c>
      <c r="AO51" s="44">
        <f>G51*1</f>
        <v>0</v>
      </c>
      <c r="AP51" s="44">
        <f>G51*(1-1)</f>
        <v>0</v>
      </c>
      <c r="AQ51" s="46" t="s">
        <v>16</v>
      </c>
      <c r="AV51" s="44">
        <f>AW51+AX51</f>
        <v>0</v>
      </c>
      <c r="AW51" s="44">
        <f>F51*AO51</f>
        <v>0</v>
      </c>
      <c r="AX51" s="44">
        <f>F51*AP51</f>
        <v>0</v>
      </c>
      <c r="AY51" s="47" t="s">
        <v>432</v>
      </c>
      <c r="AZ51" s="47" t="s">
        <v>451</v>
      </c>
      <c r="BA51" s="36" t="s">
        <v>458</v>
      </c>
      <c r="BC51" s="44">
        <f>AW51+AX51</f>
        <v>0</v>
      </c>
      <c r="BD51" s="44">
        <f>G51/(100-BE51)*100</f>
        <v>0</v>
      </c>
      <c r="BE51" s="44">
        <v>0</v>
      </c>
      <c r="BF51" s="44">
        <f>L51</f>
        <v>0.00098</v>
      </c>
      <c r="BH51" s="28">
        <f>F51*AO51</f>
        <v>0</v>
      </c>
      <c r="BI51" s="28">
        <f>F51*AP51</f>
        <v>0</v>
      </c>
      <c r="BJ51" s="28">
        <f>F51*G51</f>
        <v>0</v>
      </c>
      <c r="BK51" s="28" t="s">
        <v>464</v>
      </c>
      <c r="BL51" s="44">
        <v>64</v>
      </c>
    </row>
    <row r="52" spans="1:64" ht="12.75">
      <c r="A52" s="57" t="s">
        <v>31</v>
      </c>
      <c r="B52" s="57"/>
      <c r="C52" s="57" t="s">
        <v>130</v>
      </c>
      <c r="D52" s="57" t="s">
        <v>265</v>
      </c>
      <c r="E52" s="57" t="s">
        <v>400</v>
      </c>
      <c r="F52" s="58">
        <v>1</v>
      </c>
      <c r="G52" s="58"/>
      <c r="H52" s="58">
        <f>F52*AO52</f>
        <v>0</v>
      </c>
      <c r="I52" s="58">
        <f>F52*AP52</f>
        <v>0</v>
      </c>
      <c r="J52" s="58">
        <f>F52*G52</f>
        <v>0</v>
      </c>
      <c r="K52" s="58">
        <v>0.02917</v>
      </c>
      <c r="L52" s="58">
        <f>F52*K52</f>
        <v>0.02917</v>
      </c>
      <c r="M52" s="55" t="s">
        <v>419</v>
      </c>
      <c r="N52" s="52"/>
      <c r="Z52" s="44">
        <f>IF(AQ52="5",BJ52,0)</f>
        <v>0</v>
      </c>
      <c r="AB52" s="44">
        <f>IF(AQ52="1",BH52,0)</f>
        <v>0</v>
      </c>
      <c r="AC52" s="44">
        <f>IF(AQ52="1",BI52,0)</f>
        <v>0</v>
      </c>
      <c r="AD52" s="44">
        <f>IF(AQ52="7",BH52,0)</f>
        <v>0</v>
      </c>
      <c r="AE52" s="44">
        <f>IF(AQ52="7",BI52,0)</f>
        <v>0</v>
      </c>
      <c r="AF52" s="44">
        <f>IF(AQ52="2",BH52,0)</f>
        <v>0</v>
      </c>
      <c r="AG52" s="44">
        <f>IF(AQ52="2",BI52,0)</f>
        <v>0</v>
      </c>
      <c r="AH52" s="44">
        <f>IF(AQ52="0",BJ52,0)</f>
        <v>0</v>
      </c>
      <c r="AI52" s="36"/>
      <c r="AJ52" s="26">
        <f>IF(AN52=0,J52,0)</f>
        <v>0</v>
      </c>
      <c r="AK52" s="26">
        <f>IF(AN52=15,J52,0)</f>
        <v>0</v>
      </c>
      <c r="AL52" s="26">
        <f>IF(AN52=21,J52,0)</f>
        <v>0</v>
      </c>
      <c r="AN52" s="44">
        <v>15</v>
      </c>
      <c r="AO52" s="44">
        <f>G52*0.553490759753593</f>
        <v>0</v>
      </c>
      <c r="AP52" s="44">
        <f>G52*(1-0.553490759753593)</f>
        <v>0</v>
      </c>
      <c r="AQ52" s="45" t="s">
        <v>16</v>
      </c>
      <c r="AV52" s="44">
        <f>AW52+AX52</f>
        <v>0</v>
      </c>
      <c r="AW52" s="44">
        <f>F52*AO52</f>
        <v>0</v>
      </c>
      <c r="AX52" s="44">
        <f>F52*AP52</f>
        <v>0</v>
      </c>
      <c r="AY52" s="47" t="s">
        <v>432</v>
      </c>
      <c r="AZ52" s="47" t="s">
        <v>451</v>
      </c>
      <c r="BA52" s="36" t="s">
        <v>458</v>
      </c>
      <c r="BC52" s="44">
        <f>AW52+AX52</f>
        <v>0</v>
      </c>
      <c r="BD52" s="44">
        <f>G52/(100-BE52)*100</f>
        <v>0</v>
      </c>
      <c r="BE52" s="44">
        <v>0</v>
      </c>
      <c r="BF52" s="44">
        <f>L52</f>
        <v>0.02917</v>
      </c>
      <c r="BH52" s="26">
        <f>F52*AO52</f>
        <v>0</v>
      </c>
      <c r="BI52" s="26">
        <f>F52*AP52</f>
        <v>0</v>
      </c>
      <c r="BJ52" s="26">
        <f>F52*G52</f>
        <v>0</v>
      </c>
      <c r="BK52" s="26" t="s">
        <v>463</v>
      </c>
      <c r="BL52" s="44">
        <v>64</v>
      </c>
    </row>
    <row r="53" spans="1:64" ht="12.75">
      <c r="A53" s="53" t="s">
        <v>32</v>
      </c>
      <c r="B53" s="53"/>
      <c r="C53" s="53" t="s">
        <v>131</v>
      </c>
      <c r="D53" s="53" t="s">
        <v>266</v>
      </c>
      <c r="E53" s="53" t="s">
        <v>400</v>
      </c>
      <c r="F53" s="54">
        <v>2</v>
      </c>
      <c r="G53" s="54"/>
      <c r="H53" s="54">
        <f>F53*AO53</f>
        <v>0</v>
      </c>
      <c r="I53" s="54">
        <f>F53*AP53</f>
        <v>0</v>
      </c>
      <c r="J53" s="54">
        <f>F53*G53</f>
        <v>0</v>
      </c>
      <c r="K53" s="54">
        <v>0.02957</v>
      </c>
      <c r="L53" s="54">
        <f>F53*K53</f>
        <v>0.05914</v>
      </c>
      <c r="M53" s="56" t="s">
        <v>419</v>
      </c>
      <c r="N53" s="52"/>
      <c r="Z53" s="44">
        <f>IF(AQ53="5",BJ53,0)</f>
        <v>0</v>
      </c>
      <c r="AB53" s="44">
        <f>IF(AQ53="1",BH53,0)</f>
        <v>0</v>
      </c>
      <c r="AC53" s="44">
        <f>IF(AQ53="1",BI53,0)</f>
        <v>0</v>
      </c>
      <c r="AD53" s="44">
        <f>IF(AQ53="7",BH53,0)</f>
        <v>0</v>
      </c>
      <c r="AE53" s="44">
        <f>IF(AQ53="7",BI53,0)</f>
        <v>0</v>
      </c>
      <c r="AF53" s="44">
        <f>IF(AQ53="2",BH53,0)</f>
        <v>0</v>
      </c>
      <c r="AG53" s="44">
        <f>IF(AQ53="2",BI53,0)</f>
        <v>0</v>
      </c>
      <c r="AH53" s="44">
        <f>IF(AQ53="0",BJ53,0)</f>
        <v>0</v>
      </c>
      <c r="AI53" s="36"/>
      <c r="AJ53" s="26">
        <f>IF(AN53=0,J53,0)</f>
        <v>0</v>
      </c>
      <c r="AK53" s="26">
        <f>IF(AN53=15,J53,0)</f>
        <v>0</v>
      </c>
      <c r="AL53" s="26">
        <f>IF(AN53=21,J53,0)</f>
        <v>0</v>
      </c>
      <c r="AN53" s="44">
        <v>15</v>
      </c>
      <c r="AO53" s="44">
        <f>G53*0.562914572864322</f>
        <v>0</v>
      </c>
      <c r="AP53" s="44">
        <f>G53*(1-0.562914572864322)</f>
        <v>0</v>
      </c>
      <c r="AQ53" s="45" t="s">
        <v>16</v>
      </c>
      <c r="AV53" s="44">
        <f>AW53+AX53</f>
        <v>0</v>
      </c>
      <c r="AW53" s="44">
        <f>F53*AO53</f>
        <v>0</v>
      </c>
      <c r="AX53" s="44">
        <f>F53*AP53</f>
        <v>0</v>
      </c>
      <c r="AY53" s="47" t="s">
        <v>432</v>
      </c>
      <c r="AZ53" s="47" t="s">
        <v>451</v>
      </c>
      <c r="BA53" s="36" t="s">
        <v>458</v>
      </c>
      <c r="BC53" s="44">
        <f>AW53+AX53</f>
        <v>0</v>
      </c>
      <c r="BD53" s="44">
        <f>G53/(100-BE53)*100</f>
        <v>0</v>
      </c>
      <c r="BE53" s="44">
        <v>0</v>
      </c>
      <c r="BF53" s="44">
        <f>L53</f>
        <v>0.05914</v>
      </c>
      <c r="BH53" s="26">
        <f>F53*AO53</f>
        <v>0</v>
      </c>
      <c r="BI53" s="26">
        <f>F53*AP53</f>
        <v>0</v>
      </c>
      <c r="BJ53" s="26">
        <f>F53*G53</f>
        <v>0</v>
      </c>
      <c r="BK53" s="26" t="s">
        <v>463</v>
      </c>
      <c r="BL53" s="44">
        <v>64</v>
      </c>
    </row>
    <row r="54" spans="1:47" ht="12.75">
      <c r="A54" s="9"/>
      <c r="B54" s="17"/>
      <c r="C54" s="17" t="s">
        <v>132</v>
      </c>
      <c r="D54" s="17" t="s">
        <v>267</v>
      </c>
      <c r="E54" s="24" t="s">
        <v>15</v>
      </c>
      <c r="F54" s="24" t="s">
        <v>15</v>
      </c>
      <c r="G54" s="24"/>
      <c r="H54" s="50">
        <f>SUM(H55:H64)</f>
        <v>0</v>
      </c>
      <c r="I54" s="50">
        <f>SUM(I55:I64)</f>
        <v>0</v>
      </c>
      <c r="J54" s="50">
        <f>SUM(J55:J64)</f>
        <v>0</v>
      </c>
      <c r="K54" s="36"/>
      <c r="L54" s="50">
        <f>SUM(L55:L64)</f>
        <v>0.032276425</v>
      </c>
      <c r="M54" s="40"/>
      <c r="N54" s="3"/>
      <c r="AI54" s="36"/>
      <c r="AS54" s="50">
        <f>SUM(AJ55:AJ64)</f>
        <v>0</v>
      </c>
      <c r="AT54" s="50">
        <f>SUM(AK55:AK64)</f>
        <v>0</v>
      </c>
      <c r="AU54" s="50">
        <f>SUM(AL55:AL64)</f>
        <v>0</v>
      </c>
    </row>
    <row r="55" spans="1:64" ht="12.75">
      <c r="A55" s="10" t="s">
        <v>33</v>
      </c>
      <c r="B55" s="18"/>
      <c r="C55" s="18" t="s">
        <v>133</v>
      </c>
      <c r="D55" s="18" t="s">
        <v>268</v>
      </c>
      <c r="E55" s="18" t="s">
        <v>399</v>
      </c>
      <c r="F55" s="26">
        <v>7.48875</v>
      </c>
      <c r="G55" s="26"/>
      <c r="H55" s="26">
        <f>F55*AO55</f>
        <v>0</v>
      </c>
      <c r="I55" s="26">
        <f>F55*AP55</f>
        <v>0</v>
      </c>
      <c r="J55" s="26">
        <f>F55*G55</f>
        <v>0</v>
      </c>
      <c r="K55" s="26">
        <v>0.00358</v>
      </c>
      <c r="L55" s="26">
        <f>F55*K55</f>
        <v>0.026809724999999996</v>
      </c>
      <c r="M55" s="41" t="s">
        <v>419</v>
      </c>
      <c r="N55" s="3"/>
      <c r="Z55" s="44">
        <f>IF(AQ55="5",BJ55,0)</f>
        <v>0</v>
      </c>
      <c r="AB55" s="44">
        <f>IF(AQ55="1",BH55,0)</f>
        <v>0</v>
      </c>
      <c r="AC55" s="44">
        <f>IF(AQ55="1",BI55,0)</f>
        <v>0</v>
      </c>
      <c r="AD55" s="44">
        <f>IF(AQ55="7",BH55,0)</f>
        <v>0</v>
      </c>
      <c r="AE55" s="44">
        <f>IF(AQ55="7",BI55,0)</f>
        <v>0</v>
      </c>
      <c r="AF55" s="44">
        <f>IF(AQ55="2",BH55,0)</f>
        <v>0</v>
      </c>
      <c r="AG55" s="44">
        <f>IF(AQ55="2",BI55,0)</f>
        <v>0</v>
      </c>
      <c r="AH55" s="44">
        <f>IF(AQ55="0",BJ55,0)</f>
        <v>0</v>
      </c>
      <c r="AI55" s="36"/>
      <c r="AJ55" s="26">
        <f>IF(AN55=0,J55,0)</f>
        <v>0</v>
      </c>
      <c r="AK55" s="26">
        <f>IF(AN55=15,J55,0)</f>
        <v>0</v>
      </c>
      <c r="AL55" s="26">
        <f>IF(AN55=21,J55,0)</f>
        <v>0</v>
      </c>
      <c r="AN55" s="44">
        <v>15</v>
      </c>
      <c r="AO55" s="44">
        <f>G55*0.607809530960659</f>
        <v>0</v>
      </c>
      <c r="AP55" s="44">
        <f>G55*(1-0.607809530960659)</f>
        <v>0</v>
      </c>
      <c r="AQ55" s="45" t="s">
        <v>22</v>
      </c>
      <c r="AV55" s="44">
        <f>AW55+AX55</f>
        <v>0</v>
      </c>
      <c r="AW55" s="44">
        <f>F55*AO55</f>
        <v>0</v>
      </c>
      <c r="AX55" s="44">
        <f>F55*AP55</f>
        <v>0</v>
      </c>
      <c r="AY55" s="47" t="s">
        <v>433</v>
      </c>
      <c r="AZ55" s="47" t="s">
        <v>452</v>
      </c>
      <c r="BA55" s="36" t="s">
        <v>458</v>
      </c>
      <c r="BC55" s="44">
        <f>AW55+AX55</f>
        <v>0</v>
      </c>
      <c r="BD55" s="44">
        <f>G55/(100-BE55)*100</f>
        <v>0</v>
      </c>
      <c r="BE55" s="44">
        <v>0</v>
      </c>
      <c r="BF55" s="44">
        <f>L55</f>
        <v>0.026809724999999996</v>
      </c>
      <c r="BH55" s="26">
        <f>F55*AO55</f>
        <v>0</v>
      </c>
      <c r="BI55" s="26">
        <f>F55*AP55</f>
        <v>0</v>
      </c>
      <c r="BJ55" s="26">
        <f>F55*G55</f>
        <v>0</v>
      </c>
      <c r="BK55" s="26" t="s">
        <v>463</v>
      </c>
      <c r="BL55" s="44">
        <v>711</v>
      </c>
    </row>
    <row r="56" spans="1:14" ht="12.75">
      <c r="A56" s="3"/>
      <c r="D56" s="22" t="s">
        <v>269</v>
      </c>
      <c r="F56" s="27">
        <v>0</v>
      </c>
      <c r="M56" s="2"/>
      <c r="N56" s="3"/>
    </row>
    <row r="57" spans="1:14" ht="12.75">
      <c r="A57" s="3"/>
      <c r="D57" s="22" t="s">
        <v>270</v>
      </c>
      <c r="F57" s="27">
        <v>2.59875</v>
      </c>
      <c r="M57" s="2"/>
      <c r="N57" s="3"/>
    </row>
    <row r="58" spans="1:14" ht="12.75">
      <c r="A58" s="3"/>
      <c r="D58" s="22" t="s">
        <v>271</v>
      </c>
      <c r="F58" s="27">
        <v>0</v>
      </c>
      <c r="M58" s="2"/>
      <c r="N58" s="3"/>
    </row>
    <row r="59" spans="1:14" ht="12.75">
      <c r="A59" s="3"/>
      <c r="D59" s="22" t="s">
        <v>272</v>
      </c>
      <c r="F59" s="27">
        <v>4.2</v>
      </c>
      <c r="M59" s="2"/>
      <c r="N59" s="3"/>
    </row>
    <row r="60" spans="1:14" ht="12.75">
      <c r="A60" s="3"/>
      <c r="D60" s="22" t="s">
        <v>273</v>
      </c>
      <c r="F60" s="27">
        <v>0.69</v>
      </c>
      <c r="M60" s="2"/>
      <c r="N60" s="3"/>
    </row>
    <row r="61" spans="1:64" ht="12.75">
      <c r="A61" s="10" t="s">
        <v>34</v>
      </c>
      <c r="B61" s="18"/>
      <c r="C61" s="18" t="s">
        <v>134</v>
      </c>
      <c r="D61" s="18" t="s">
        <v>274</v>
      </c>
      <c r="E61" s="18" t="s">
        <v>399</v>
      </c>
      <c r="F61" s="26">
        <v>7.49</v>
      </c>
      <c r="G61" s="26"/>
      <c r="H61" s="26">
        <f>F61*AO61</f>
        <v>0</v>
      </c>
      <c r="I61" s="26">
        <f>F61*AP61</f>
        <v>0</v>
      </c>
      <c r="J61" s="26">
        <f>F61*G61</f>
        <v>0</v>
      </c>
      <c r="K61" s="26">
        <v>0.00039</v>
      </c>
      <c r="L61" s="26">
        <f>F61*K61</f>
        <v>0.0029211</v>
      </c>
      <c r="M61" s="41" t="s">
        <v>419</v>
      </c>
      <c r="N61" s="3"/>
      <c r="Z61" s="44">
        <f>IF(AQ61="5",BJ61,0)</f>
        <v>0</v>
      </c>
      <c r="AB61" s="44">
        <f>IF(AQ61="1",BH61,0)</f>
        <v>0</v>
      </c>
      <c r="AC61" s="44">
        <f>IF(AQ61="1",BI61,0)</f>
        <v>0</v>
      </c>
      <c r="AD61" s="44">
        <f>IF(AQ61="7",BH61,0)</f>
        <v>0</v>
      </c>
      <c r="AE61" s="44">
        <f>IF(AQ61="7",BI61,0)</f>
        <v>0</v>
      </c>
      <c r="AF61" s="44">
        <f>IF(AQ61="2",BH61,0)</f>
        <v>0</v>
      </c>
      <c r="AG61" s="44">
        <f>IF(AQ61="2",BI61,0)</f>
        <v>0</v>
      </c>
      <c r="AH61" s="44">
        <f>IF(AQ61="0",BJ61,0)</f>
        <v>0</v>
      </c>
      <c r="AI61" s="36"/>
      <c r="AJ61" s="26">
        <f>IF(AN61=0,J61,0)</f>
        <v>0</v>
      </c>
      <c r="AK61" s="26">
        <f>IF(AN61=15,J61,0)</f>
        <v>0</v>
      </c>
      <c r="AL61" s="26">
        <f>IF(AN61=21,J61,0)</f>
        <v>0</v>
      </c>
      <c r="AN61" s="44">
        <v>15</v>
      </c>
      <c r="AO61" s="44">
        <f>G61*0.477174377577896</f>
        <v>0</v>
      </c>
      <c r="AP61" s="44">
        <f>G61*(1-0.477174377577896)</f>
        <v>0</v>
      </c>
      <c r="AQ61" s="45" t="s">
        <v>22</v>
      </c>
      <c r="AV61" s="44">
        <f>AW61+AX61</f>
        <v>0</v>
      </c>
      <c r="AW61" s="44">
        <f>F61*AO61</f>
        <v>0</v>
      </c>
      <c r="AX61" s="44">
        <f>F61*AP61</f>
        <v>0</v>
      </c>
      <c r="AY61" s="47" t="s">
        <v>433</v>
      </c>
      <c r="AZ61" s="47" t="s">
        <v>452</v>
      </c>
      <c r="BA61" s="36" t="s">
        <v>458</v>
      </c>
      <c r="BC61" s="44">
        <f>AW61+AX61</f>
        <v>0</v>
      </c>
      <c r="BD61" s="44">
        <f>G61/(100-BE61)*100</f>
        <v>0</v>
      </c>
      <c r="BE61" s="44">
        <v>0</v>
      </c>
      <c r="BF61" s="44">
        <f>L61</f>
        <v>0.0029211</v>
      </c>
      <c r="BH61" s="26">
        <f>F61*AO61</f>
        <v>0</v>
      </c>
      <c r="BI61" s="26">
        <f>F61*AP61</f>
        <v>0</v>
      </c>
      <c r="BJ61" s="26">
        <f>F61*G61</f>
        <v>0</v>
      </c>
      <c r="BK61" s="26" t="s">
        <v>463</v>
      </c>
      <c r="BL61" s="44">
        <v>711</v>
      </c>
    </row>
    <row r="62" spans="1:64" ht="12.75">
      <c r="A62" s="10" t="s">
        <v>35</v>
      </c>
      <c r="B62" s="18"/>
      <c r="C62" s="18" t="s">
        <v>135</v>
      </c>
      <c r="D62" s="18" t="s">
        <v>275</v>
      </c>
      <c r="E62" s="18" t="s">
        <v>401</v>
      </c>
      <c r="F62" s="26">
        <v>6.44</v>
      </c>
      <c r="G62" s="26"/>
      <c r="H62" s="26">
        <f>F62*AO62</f>
        <v>0</v>
      </c>
      <c r="I62" s="26">
        <f>F62*AP62</f>
        <v>0</v>
      </c>
      <c r="J62" s="26">
        <f>F62*G62</f>
        <v>0</v>
      </c>
      <c r="K62" s="26">
        <v>0.00024</v>
      </c>
      <c r="L62" s="26">
        <f>F62*K62</f>
        <v>0.0015456</v>
      </c>
      <c r="M62" s="41" t="s">
        <v>419</v>
      </c>
      <c r="N62" s="3"/>
      <c r="Z62" s="44">
        <f>IF(AQ62="5",BJ62,0)</f>
        <v>0</v>
      </c>
      <c r="AB62" s="44">
        <f>IF(AQ62="1",BH62,0)</f>
        <v>0</v>
      </c>
      <c r="AC62" s="44">
        <f>IF(AQ62="1",BI62,0)</f>
        <v>0</v>
      </c>
      <c r="AD62" s="44">
        <f>IF(AQ62="7",BH62,0)</f>
        <v>0</v>
      </c>
      <c r="AE62" s="44">
        <f>IF(AQ62="7",BI62,0)</f>
        <v>0</v>
      </c>
      <c r="AF62" s="44">
        <f>IF(AQ62="2",BH62,0)</f>
        <v>0</v>
      </c>
      <c r="AG62" s="44">
        <f>IF(AQ62="2",BI62,0)</f>
        <v>0</v>
      </c>
      <c r="AH62" s="44">
        <f>IF(AQ62="0",BJ62,0)</f>
        <v>0</v>
      </c>
      <c r="AI62" s="36"/>
      <c r="AJ62" s="26">
        <f>IF(AN62=0,J62,0)</f>
        <v>0</v>
      </c>
      <c r="AK62" s="26">
        <f>IF(AN62=15,J62,0)</f>
        <v>0</v>
      </c>
      <c r="AL62" s="26">
        <f>IF(AN62=21,J62,0)</f>
        <v>0</v>
      </c>
      <c r="AN62" s="44">
        <v>15</v>
      </c>
      <c r="AO62" s="44">
        <f>G62*0.606323529411765</f>
        <v>0</v>
      </c>
      <c r="AP62" s="44">
        <f>G62*(1-0.606323529411765)</f>
        <v>0</v>
      </c>
      <c r="AQ62" s="45" t="s">
        <v>22</v>
      </c>
      <c r="AV62" s="44">
        <f>AW62+AX62</f>
        <v>0</v>
      </c>
      <c r="AW62" s="44">
        <f>F62*AO62</f>
        <v>0</v>
      </c>
      <c r="AX62" s="44">
        <f>F62*AP62</f>
        <v>0</v>
      </c>
      <c r="AY62" s="47" t="s">
        <v>433</v>
      </c>
      <c r="AZ62" s="47" t="s">
        <v>452</v>
      </c>
      <c r="BA62" s="36" t="s">
        <v>458</v>
      </c>
      <c r="BC62" s="44">
        <f>AW62+AX62</f>
        <v>0</v>
      </c>
      <c r="BD62" s="44">
        <f>G62/(100-BE62)*100</f>
        <v>0</v>
      </c>
      <c r="BE62" s="44">
        <v>0</v>
      </c>
      <c r="BF62" s="44">
        <f>L62</f>
        <v>0.0015456</v>
      </c>
      <c r="BH62" s="26">
        <f>F62*AO62</f>
        <v>0</v>
      </c>
      <c r="BI62" s="26">
        <f>F62*AP62</f>
        <v>0</v>
      </c>
      <c r="BJ62" s="26">
        <f>F62*G62</f>
        <v>0</v>
      </c>
      <c r="BK62" s="26" t="s">
        <v>463</v>
      </c>
      <c r="BL62" s="44">
        <v>711</v>
      </c>
    </row>
    <row r="63" spans="1:64" ht="12.75">
      <c r="A63" s="10" t="s">
        <v>36</v>
      </c>
      <c r="B63" s="18"/>
      <c r="C63" s="18" t="s">
        <v>136</v>
      </c>
      <c r="D63" s="18" t="s">
        <v>276</v>
      </c>
      <c r="E63" s="18" t="s">
        <v>401</v>
      </c>
      <c r="F63" s="26">
        <v>2</v>
      </c>
      <c r="G63" s="26"/>
      <c r="H63" s="26">
        <f>F63*AO63</f>
        <v>0</v>
      </c>
      <c r="I63" s="26">
        <f>F63*AP63</f>
        <v>0</v>
      </c>
      <c r="J63" s="26">
        <f>F63*G63</f>
        <v>0</v>
      </c>
      <c r="K63" s="26">
        <v>0.0005</v>
      </c>
      <c r="L63" s="26">
        <f>F63*K63</f>
        <v>0.001</v>
      </c>
      <c r="M63" s="41" t="s">
        <v>419</v>
      </c>
      <c r="N63" s="3"/>
      <c r="Z63" s="44">
        <f>IF(AQ63="5",BJ63,0)</f>
        <v>0</v>
      </c>
      <c r="AB63" s="44">
        <f>IF(AQ63="1",BH63,0)</f>
        <v>0</v>
      </c>
      <c r="AC63" s="44">
        <f>IF(AQ63="1",BI63,0)</f>
        <v>0</v>
      </c>
      <c r="AD63" s="44">
        <f>IF(AQ63="7",BH63,0)</f>
        <v>0</v>
      </c>
      <c r="AE63" s="44">
        <f>IF(AQ63="7",BI63,0)</f>
        <v>0</v>
      </c>
      <c r="AF63" s="44">
        <f>IF(AQ63="2",BH63,0)</f>
        <v>0</v>
      </c>
      <c r="AG63" s="44">
        <f>IF(AQ63="2",BI63,0)</f>
        <v>0</v>
      </c>
      <c r="AH63" s="44">
        <f>IF(AQ63="0",BJ63,0)</f>
        <v>0</v>
      </c>
      <c r="AI63" s="36"/>
      <c r="AJ63" s="26">
        <f>IF(AN63=0,J63,0)</f>
        <v>0</v>
      </c>
      <c r="AK63" s="26">
        <f>IF(AN63=15,J63,0)</f>
        <v>0</v>
      </c>
      <c r="AL63" s="26">
        <f>IF(AN63=21,J63,0)</f>
        <v>0</v>
      </c>
      <c r="AN63" s="44">
        <v>15</v>
      </c>
      <c r="AO63" s="44">
        <f>G63*0.594411764705882</f>
        <v>0</v>
      </c>
      <c r="AP63" s="44">
        <f>G63*(1-0.594411764705882)</f>
        <v>0</v>
      </c>
      <c r="AQ63" s="45" t="s">
        <v>22</v>
      </c>
      <c r="AV63" s="44">
        <f>AW63+AX63</f>
        <v>0</v>
      </c>
      <c r="AW63" s="44">
        <f>F63*AO63</f>
        <v>0</v>
      </c>
      <c r="AX63" s="44">
        <f>F63*AP63</f>
        <v>0</v>
      </c>
      <c r="AY63" s="47" t="s">
        <v>433</v>
      </c>
      <c r="AZ63" s="47" t="s">
        <v>452</v>
      </c>
      <c r="BA63" s="36" t="s">
        <v>458</v>
      </c>
      <c r="BC63" s="44">
        <f>AW63+AX63</f>
        <v>0</v>
      </c>
      <c r="BD63" s="44">
        <f>G63/(100-BE63)*100</f>
        <v>0</v>
      </c>
      <c r="BE63" s="44">
        <v>0</v>
      </c>
      <c r="BF63" s="44">
        <f>L63</f>
        <v>0.001</v>
      </c>
      <c r="BH63" s="26">
        <f>F63*AO63</f>
        <v>0</v>
      </c>
      <c r="BI63" s="26">
        <f>F63*AP63</f>
        <v>0</v>
      </c>
      <c r="BJ63" s="26">
        <f>F63*G63</f>
        <v>0</v>
      </c>
      <c r="BK63" s="26" t="s">
        <v>463</v>
      </c>
      <c r="BL63" s="44">
        <v>711</v>
      </c>
    </row>
    <row r="64" spans="1:64" ht="12.75">
      <c r="A64" s="10" t="s">
        <v>37</v>
      </c>
      <c r="B64" s="18"/>
      <c r="C64" s="18" t="s">
        <v>137</v>
      </c>
      <c r="D64" s="18" t="s">
        <v>277</v>
      </c>
      <c r="E64" s="18" t="s">
        <v>402</v>
      </c>
      <c r="F64" s="26">
        <v>0.0323</v>
      </c>
      <c r="G64" s="26"/>
      <c r="H64" s="26">
        <f>F64*AO64</f>
        <v>0</v>
      </c>
      <c r="I64" s="26">
        <f>F64*AP64</f>
        <v>0</v>
      </c>
      <c r="J64" s="26">
        <f>F64*G64</f>
        <v>0</v>
      </c>
      <c r="K64" s="26">
        <v>0</v>
      </c>
      <c r="L64" s="26">
        <f>F64*K64</f>
        <v>0</v>
      </c>
      <c r="M64" s="41" t="s">
        <v>419</v>
      </c>
      <c r="N64" s="3"/>
      <c r="Z64" s="44">
        <f>IF(AQ64="5",BJ64,0)</f>
        <v>0</v>
      </c>
      <c r="AB64" s="44">
        <f>IF(AQ64="1",BH64,0)</f>
        <v>0</v>
      </c>
      <c r="AC64" s="44">
        <f>IF(AQ64="1",BI64,0)</f>
        <v>0</v>
      </c>
      <c r="AD64" s="44">
        <f>IF(AQ64="7",BH64,0)</f>
        <v>0</v>
      </c>
      <c r="AE64" s="44">
        <f>IF(AQ64="7",BI64,0)</f>
        <v>0</v>
      </c>
      <c r="AF64" s="44">
        <f>IF(AQ64="2",BH64,0)</f>
        <v>0</v>
      </c>
      <c r="AG64" s="44">
        <f>IF(AQ64="2",BI64,0)</f>
        <v>0</v>
      </c>
      <c r="AH64" s="44">
        <f>IF(AQ64="0",BJ64,0)</f>
        <v>0</v>
      </c>
      <c r="AI64" s="36"/>
      <c r="AJ64" s="26">
        <f>IF(AN64=0,J64,0)</f>
        <v>0</v>
      </c>
      <c r="AK64" s="26">
        <f>IF(AN64=15,J64,0)</f>
        <v>0</v>
      </c>
      <c r="AL64" s="26">
        <f>IF(AN64=21,J64,0)</f>
        <v>0</v>
      </c>
      <c r="AN64" s="44">
        <v>15</v>
      </c>
      <c r="AO64" s="44">
        <f>G64*0</f>
        <v>0</v>
      </c>
      <c r="AP64" s="44">
        <f>G64*(1-0)</f>
        <v>0</v>
      </c>
      <c r="AQ64" s="45" t="s">
        <v>20</v>
      </c>
      <c r="AV64" s="44">
        <f>AW64+AX64</f>
        <v>0</v>
      </c>
      <c r="AW64" s="44">
        <f>F64*AO64</f>
        <v>0</v>
      </c>
      <c r="AX64" s="44">
        <f>F64*AP64</f>
        <v>0</v>
      </c>
      <c r="AY64" s="47" t="s">
        <v>433</v>
      </c>
      <c r="AZ64" s="47" t="s">
        <v>452</v>
      </c>
      <c r="BA64" s="36" t="s">
        <v>458</v>
      </c>
      <c r="BC64" s="44">
        <f>AW64+AX64</f>
        <v>0</v>
      </c>
      <c r="BD64" s="44">
        <f>G64/(100-BE64)*100</f>
        <v>0</v>
      </c>
      <c r="BE64" s="44">
        <v>0</v>
      </c>
      <c r="BF64" s="44">
        <f>L64</f>
        <v>0</v>
      </c>
      <c r="BH64" s="26">
        <f>F64*AO64</f>
        <v>0</v>
      </c>
      <c r="BI64" s="26">
        <f>F64*AP64</f>
        <v>0</v>
      </c>
      <c r="BJ64" s="26">
        <f>F64*G64</f>
        <v>0</v>
      </c>
      <c r="BK64" s="26" t="s">
        <v>463</v>
      </c>
      <c r="BL64" s="44">
        <v>711</v>
      </c>
    </row>
    <row r="65" spans="1:47" ht="12.75">
      <c r="A65" s="9"/>
      <c r="B65" s="17"/>
      <c r="C65" s="17" t="s">
        <v>138</v>
      </c>
      <c r="D65" s="17" t="s">
        <v>278</v>
      </c>
      <c r="E65" s="24" t="s">
        <v>15</v>
      </c>
      <c r="F65" s="24" t="s">
        <v>15</v>
      </c>
      <c r="G65" s="24"/>
      <c r="H65" s="50">
        <f>SUM(H66:H71)</f>
        <v>0</v>
      </c>
      <c r="I65" s="50">
        <f>SUM(I66:I71)</f>
        <v>0</v>
      </c>
      <c r="J65" s="50">
        <f>SUM(J66:J71)</f>
        <v>0</v>
      </c>
      <c r="K65" s="36"/>
      <c r="L65" s="50">
        <f>SUM(L66:L71)</f>
        <v>0.06897</v>
      </c>
      <c r="M65" s="40"/>
      <c r="N65" s="3"/>
      <c r="AI65" s="36"/>
      <c r="AS65" s="50">
        <f>SUM(AJ66:AJ71)</f>
        <v>0</v>
      </c>
      <c r="AT65" s="50">
        <f>SUM(AK66:AK71)</f>
        <v>0</v>
      </c>
      <c r="AU65" s="50">
        <f>SUM(AL66:AL71)</f>
        <v>0</v>
      </c>
    </row>
    <row r="66" spans="1:64" ht="12.75">
      <c r="A66" s="10" t="s">
        <v>38</v>
      </c>
      <c r="B66" s="18"/>
      <c r="C66" s="18" t="s">
        <v>139</v>
      </c>
      <c r="D66" s="18" t="s">
        <v>279</v>
      </c>
      <c r="E66" s="18" t="s">
        <v>403</v>
      </c>
      <c r="F66" s="26">
        <v>1</v>
      </c>
      <c r="G66" s="26"/>
      <c r="H66" s="26">
        <f aca="true" t="shared" si="0" ref="H66:H71">F66*AO66</f>
        <v>0</v>
      </c>
      <c r="I66" s="26">
        <f aca="true" t="shared" si="1" ref="I66:I71">F66*AP66</f>
        <v>0</v>
      </c>
      <c r="J66" s="26">
        <f aca="true" t="shared" si="2" ref="J66:J71">F66*G66</f>
        <v>0</v>
      </c>
      <c r="K66" s="26">
        <v>0.01933</v>
      </c>
      <c r="L66" s="26">
        <f aca="true" t="shared" si="3" ref="L66:L71">F66*K66</f>
        <v>0.01933</v>
      </c>
      <c r="M66" s="41" t="s">
        <v>419</v>
      </c>
      <c r="N66" s="3"/>
      <c r="Z66" s="44">
        <f aca="true" t="shared" si="4" ref="Z66:Z71">IF(AQ66="5",BJ66,0)</f>
        <v>0</v>
      </c>
      <c r="AB66" s="44">
        <f aca="true" t="shared" si="5" ref="AB66:AB71">IF(AQ66="1",BH66,0)</f>
        <v>0</v>
      </c>
      <c r="AC66" s="44">
        <f aca="true" t="shared" si="6" ref="AC66:AC71">IF(AQ66="1",BI66,0)</f>
        <v>0</v>
      </c>
      <c r="AD66" s="44">
        <f aca="true" t="shared" si="7" ref="AD66:AD71">IF(AQ66="7",BH66,0)</f>
        <v>0</v>
      </c>
      <c r="AE66" s="44">
        <f aca="true" t="shared" si="8" ref="AE66:AE71">IF(AQ66="7",BI66,0)</f>
        <v>0</v>
      </c>
      <c r="AF66" s="44">
        <f aca="true" t="shared" si="9" ref="AF66:AF71">IF(AQ66="2",BH66,0)</f>
        <v>0</v>
      </c>
      <c r="AG66" s="44">
        <f aca="true" t="shared" si="10" ref="AG66:AG71">IF(AQ66="2",BI66,0)</f>
        <v>0</v>
      </c>
      <c r="AH66" s="44">
        <f aca="true" t="shared" si="11" ref="AH66:AH71">IF(AQ66="0",BJ66,0)</f>
        <v>0</v>
      </c>
      <c r="AI66" s="36"/>
      <c r="AJ66" s="26">
        <f aca="true" t="shared" si="12" ref="AJ66:AJ71">IF(AN66=0,J66,0)</f>
        <v>0</v>
      </c>
      <c r="AK66" s="26">
        <f aca="true" t="shared" si="13" ref="AK66:AK71">IF(AN66=15,J66,0)</f>
        <v>0</v>
      </c>
      <c r="AL66" s="26">
        <f aca="true" t="shared" si="14" ref="AL66:AL71">IF(AN66=21,J66,0)</f>
        <v>0</v>
      </c>
      <c r="AN66" s="44">
        <v>15</v>
      </c>
      <c r="AO66" s="44">
        <f aca="true" t="shared" si="15" ref="AO66:AO71">G66*0</f>
        <v>0</v>
      </c>
      <c r="AP66" s="44">
        <f aca="true" t="shared" si="16" ref="AP66:AP71">G66*(1-0)</f>
        <v>0</v>
      </c>
      <c r="AQ66" s="45" t="s">
        <v>22</v>
      </c>
      <c r="AV66" s="44">
        <f aca="true" t="shared" si="17" ref="AV66:AV71">AW66+AX66</f>
        <v>0</v>
      </c>
      <c r="AW66" s="44">
        <f aca="true" t="shared" si="18" ref="AW66:AW71">F66*AO66</f>
        <v>0</v>
      </c>
      <c r="AX66" s="44">
        <f aca="true" t="shared" si="19" ref="AX66:AX71">F66*AP66</f>
        <v>0</v>
      </c>
      <c r="AY66" s="47" t="s">
        <v>434</v>
      </c>
      <c r="AZ66" s="47" t="s">
        <v>453</v>
      </c>
      <c r="BA66" s="36" t="s">
        <v>458</v>
      </c>
      <c r="BC66" s="44">
        <f aca="true" t="shared" si="20" ref="BC66:BC71">AW66+AX66</f>
        <v>0</v>
      </c>
      <c r="BD66" s="44">
        <f aca="true" t="shared" si="21" ref="BD66:BD71">G66/(100-BE66)*100</f>
        <v>0</v>
      </c>
      <c r="BE66" s="44">
        <v>0</v>
      </c>
      <c r="BF66" s="44">
        <f aca="true" t="shared" si="22" ref="BF66:BF71">L66</f>
        <v>0.01933</v>
      </c>
      <c r="BH66" s="26">
        <f aca="true" t="shared" si="23" ref="BH66:BH71">F66*AO66</f>
        <v>0</v>
      </c>
      <c r="BI66" s="26">
        <f aca="true" t="shared" si="24" ref="BI66:BI71">F66*AP66</f>
        <v>0</v>
      </c>
      <c r="BJ66" s="26">
        <f aca="true" t="shared" si="25" ref="BJ66:BJ71">F66*G66</f>
        <v>0</v>
      </c>
      <c r="BK66" s="26" t="s">
        <v>463</v>
      </c>
      <c r="BL66" s="44">
        <v>725</v>
      </c>
    </row>
    <row r="67" spans="1:64" ht="12.75">
      <c r="A67" s="10" t="s">
        <v>39</v>
      </c>
      <c r="B67" s="18"/>
      <c r="C67" s="18" t="s">
        <v>140</v>
      </c>
      <c r="D67" s="18" t="s">
        <v>280</v>
      </c>
      <c r="E67" s="18" t="s">
        <v>403</v>
      </c>
      <c r="F67" s="26">
        <v>1</v>
      </c>
      <c r="G67" s="26"/>
      <c r="H67" s="26">
        <f t="shared" si="0"/>
        <v>0</v>
      </c>
      <c r="I67" s="26">
        <f t="shared" si="1"/>
        <v>0</v>
      </c>
      <c r="J67" s="26">
        <f t="shared" si="2"/>
        <v>0</v>
      </c>
      <c r="K67" s="26">
        <v>0.01946</v>
      </c>
      <c r="L67" s="26">
        <f t="shared" si="3"/>
        <v>0.01946</v>
      </c>
      <c r="M67" s="41" t="s">
        <v>419</v>
      </c>
      <c r="N67" s="3"/>
      <c r="Z67" s="44">
        <f t="shared" si="4"/>
        <v>0</v>
      </c>
      <c r="AB67" s="44">
        <f t="shared" si="5"/>
        <v>0</v>
      </c>
      <c r="AC67" s="44">
        <f t="shared" si="6"/>
        <v>0</v>
      </c>
      <c r="AD67" s="44">
        <f t="shared" si="7"/>
        <v>0</v>
      </c>
      <c r="AE67" s="44">
        <f t="shared" si="8"/>
        <v>0</v>
      </c>
      <c r="AF67" s="44">
        <f t="shared" si="9"/>
        <v>0</v>
      </c>
      <c r="AG67" s="44">
        <f t="shared" si="10"/>
        <v>0</v>
      </c>
      <c r="AH67" s="44">
        <f t="shared" si="11"/>
        <v>0</v>
      </c>
      <c r="AI67" s="36"/>
      <c r="AJ67" s="26">
        <f t="shared" si="12"/>
        <v>0</v>
      </c>
      <c r="AK67" s="26">
        <f t="shared" si="13"/>
        <v>0</v>
      </c>
      <c r="AL67" s="26">
        <f t="shared" si="14"/>
        <v>0</v>
      </c>
      <c r="AN67" s="44">
        <v>15</v>
      </c>
      <c r="AO67" s="44">
        <f t="shared" si="15"/>
        <v>0</v>
      </c>
      <c r="AP67" s="44">
        <f t="shared" si="16"/>
        <v>0</v>
      </c>
      <c r="AQ67" s="45" t="s">
        <v>22</v>
      </c>
      <c r="AV67" s="44">
        <f t="shared" si="17"/>
        <v>0</v>
      </c>
      <c r="AW67" s="44">
        <f t="shared" si="18"/>
        <v>0</v>
      </c>
      <c r="AX67" s="44">
        <f t="shared" si="19"/>
        <v>0</v>
      </c>
      <c r="AY67" s="47" t="s">
        <v>434</v>
      </c>
      <c r="AZ67" s="47" t="s">
        <v>453</v>
      </c>
      <c r="BA67" s="36" t="s">
        <v>458</v>
      </c>
      <c r="BC67" s="44">
        <f t="shared" si="20"/>
        <v>0</v>
      </c>
      <c r="BD67" s="44">
        <f t="shared" si="21"/>
        <v>0</v>
      </c>
      <c r="BE67" s="44">
        <v>0</v>
      </c>
      <c r="BF67" s="44">
        <f t="shared" si="22"/>
        <v>0.01946</v>
      </c>
      <c r="BH67" s="26">
        <f t="shared" si="23"/>
        <v>0</v>
      </c>
      <c r="BI67" s="26">
        <f t="shared" si="24"/>
        <v>0</v>
      </c>
      <c r="BJ67" s="26">
        <f t="shared" si="25"/>
        <v>0</v>
      </c>
      <c r="BK67" s="26" t="s">
        <v>463</v>
      </c>
      <c r="BL67" s="44">
        <v>725</v>
      </c>
    </row>
    <row r="68" spans="1:64" ht="12.75">
      <c r="A68" s="10" t="s">
        <v>40</v>
      </c>
      <c r="B68" s="18"/>
      <c r="C68" s="18" t="s">
        <v>141</v>
      </c>
      <c r="D68" s="18" t="s">
        <v>281</v>
      </c>
      <c r="E68" s="18" t="s">
        <v>403</v>
      </c>
      <c r="F68" s="26">
        <v>1</v>
      </c>
      <c r="G68" s="26"/>
      <c r="H68" s="26">
        <f t="shared" si="0"/>
        <v>0</v>
      </c>
      <c r="I68" s="26">
        <f t="shared" si="1"/>
        <v>0</v>
      </c>
      <c r="J68" s="26">
        <f t="shared" si="2"/>
        <v>0</v>
      </c>
      <c r="K68" s="26">
        <v>0.00086</v>
      </c>
      <c r="L68" s="26">
        <f t="shared" si="3"/>
        <v>0.00086</v>
      </c>
      <c r="M68" s="41" t="s">
        <v>419</v>
      </c>
      <c r="N68" s="3"/>
      <c r="Z68" s="44">
        <f t="shared" si="4"/>
        <v>0</v>
      </c>
      <c r="AB68" s="44">
        <f t="shared" si="5"/>
        <v>0</v>
      </c>
      <c r="AC68" s="44">
        <f t="shared" si="6"/>
        <v>0</v>
      </c>
      <c r="AD68" s="44">
        <f t="shared" si="7"/>
        <v>0</v>
      </c>
      <c r="AE68" s="44">
        <f t="shared" si="8"/>
        <v>0</v>
      </c>
      <c r="AF68" s="44">
        <f t="shared" si="9"/>
        <v>0</v>
      </c>
      <c r="AG68" s="44">
        <f t="shared" si="10"/>
        <v>0</v>
      </c>
      <c r="AH68" s="44">
        <f t="shared" si="11"/>
        <v>0</v>
      </c>
      <c r="AI68" s="36"/>
      <c r="AJ68" s="26">
        <f t="shared" si="12"/>
        <v>0</v>
      </c>
      <c r="AK68" s="26">
        <f t="shared" si="13"/>
        <v>0</v>
      </c>
      <c r="AL68" s="26">
        <f t="shared" si="14"/>
        <v>0</v>
      </c>
      <c r="AN68" s="44">
        <v>15</v>
      </c>
      <c r="AO68" s="44">
        <f t="shared" si="15"/>
        <v>0</v>
      </c>
      <c r="AP68" s="44">
        <f t="shared" si="16"/>
        <v>0</v>
      </c>
      <c r="AQ68" s="45" t="s">
        <v>22</v>
      </c>
      <c r="AV68" s="44">
        <f t="shared" si="17"/>
        <v>0</v>
      </c>
      <c r="AW68" s="44">
        <f t="shared" si="18"/>
        <v>0</v>
      </c>
      <c r="AX68" s="44">
        <f t="shared" si="19"/>
        <v>0</v>
      </c>
      <c r="AY68" s="47" t="s">
        <v>434</v>
      </c>
      <c r="AZ68" s="47" t="s">
        <v>453</v>
      </c>
      <c r="BA68" s="36" t="s">
        <v>458</v>
      </c>
      <c r="BC68" s="44">
        <f t="shared" si="20"/>
        <v>0</v>
      </c>
      <c r="BD68" s="44">
        <f t="shared" si="21"/>
        <v>0</v>
      </c>
      <c r="BE68" s="44">
        <v>0</v>
      </c>
      <c r="BF68" s="44">
        <f t="shared" si="22"/>
        <v>0.00086</v>
      </c>
      <c r="BH68" s="26">
        <f t="shared" si="23"/>
        <v>0</v>
      </c>
      <c r="BI68" s="26">
        <f t="shared" si="24"/>
        <v>0</v>
      </c>
      <c r="BJ68" s="26">
        <f t="shared" si="25"/>
        <v>0</v>
      </c>
      <c r="BK68" s="26" t="s">
        <v>463</v>
      </c>
      <c r="BL68" s="44">
        <v>725</v>
      </c>
    </row>
    <row r="69" spans="1:64" ht="12.75">
      <c r="A69" s="10" t="s">
        <v>41</v>
      </c>
      <c r="B69" s="18"/>
      <c r="C69" s="18" t="s">
        <v>142</v>
      </c>
      <c r="D69" s="18" t="s">
        <v>282</v>
      </c>
      <c r="E69" s="18" t="s">
        <v>403</v>
      </c>
      <c r="F69" s="26">
        <v>2</v>
      </c>
      <c r="G69" s="26"/>
      <c r="H69" s="26">
        <f t="shared" si="0"/>
        <v>0</v>
      </c>
      <c r="I69" s="26">
        <f t="shared" si="1"/>
        <v>0</v>
      </c>
      <c r="J69" s="26">
        <f t="shared" si="2"/>
        <v>0</v>
      </c>
      <c r="K69" s="26">
        <v>0.00156</v>
      </c>
      <c r="L69" s="26">
        <f t="shared" si="3"/>
        <v>0.00312</v>
      </c>
      <c r="M69" s="41" t="s">
        <v>419</v>
      </c>
      <c r="N69" s="3"/>
      <c r="Z69" s="44">
        <f t="shared" si="4"/>
        <v>0</v>
      </c>
      <c r="AB69" s="44">
        <f t="shared" si="5"/>
        <v>0</v>
      </c>
      <c r="AC69" s="44">
        <f t="shared" si="6"/>
        <v>0</v>
      </c>
      <c r="AD69" s="44">
        <f t="shared" si="7"/>
        <v>0</v>
      </c>
      <c r="AE69" s="44">
        <f t="shared" si="8"/>
        <v>0</v>
      </c>
      <c r="AF69" s="44">
        <f t="shared" si="9"/>
        <v>0</v>
      </c>
      <c r="AG69" s="44">
        <f t="shared" si="10"/>
        <v>0</v>
      </c>
      <c r="AH69" s="44">
        <f t="shared" si="11"/>
        <v>0</v>
      </c>
      <c r="AI69" s="36"/>
      <c r="AJ69" s="26">
        <f t="shared" si="12"/>
        <v>0</v>
      </c>
      <c r="AK69" s="26">
        <f t="shared" si="13"/>
        <v>0</v>
      </c>
      <c r="AL69" s="26">
        <f t="shared" si="14"/>
        <v>0</v>
      </c>
      <c r="AN69" s="44">
        <v>15</v>
      </c>
      <c r="AO69" s="44">
        <f t="shared" si="15"/>
        <v>0</v>
      </c>
      <c r="AP69" s="44">
        <f t="shared" si="16"/>
        <v>0</v>
      </c>
      <c r="AQ69" s="45" t="s">
        <v>22</v>
      </c>
      <c r="AV69" s="44">
        <f t="shared" si="17"/>
        <v>0</v>
      </c>
      <c r="AW69" s="44">
        <f t="shared" si="18"/>
        <v>0</v>
      </c>
      <c r="AX69" s="44">
        <f t="shared" si="19"/>
        <v>0</v>
      </c>
      <c r="AY69" s="47" t="s">
        <v>434</v>
      </c>
      <c r="AZ69" s="47" t="s">
        <v>453</v>
      </c>
      <c r="BA69" s="36" t="s">
        <v>458</v>
      </c>
      <c r="BC69" s="44">
        <f t="shared" si="20"/>
        <v>0</v>
      </c>
      <c r="BD69" s="44">
        <f t="shared" si="21"/>
        <v>0</v>
      </c>
      <c r="BE69" s="44">
        <v>0</v>
      </c>
      <c r="BF69" s="44">
        <f t="shared" si="22"/>
        <v>0.00312</v>
      </c>
      <c r="BH69" s="26">
        <f t="shared" si="23"/>
        <v>0</v>
      </c>
      <c r="BI69" s="26">
        <f t="shared" si="24"/>
        <v>0</v>
      </c>
      <c r="BJ69" s="26">
        <f t="shared" si="25"/>
        <v>0</v>
      </c>
      <c r="BK69" s="26" t="s">
        <v>463</v>
      </c>
      <c r="BL69" s="44">
        <v>725</v>
      </c>
    </row>
    <row r="70" spans="1:64" ht="12.75">
      <c r="A70" s="10" t="s">
        <v>42</v>
      </c>
      <c r="B70" s="18"/>
      <c r="C70" s="18" t="s">
        <v>143</v>
      </c>
      <c r="D70" s="18" t="s">
        <v>283</v>
      </c>
      <c r="E70" s="18" t="s">
        <v>400</v>
      </c>
      <c r="F70" s="26">
        <v>2</v>
      </c>
      <c r="G70" s="26"/>
      <c r="H70" s="26">
        <f t="shared" si="0"/>
        <v>0</v>
      </c>
      <c r="I70" s="26">
        <f t="shared" si="1"/>
        <v>0</v>
      </c>
      <c r="J70" s="26">
        <f t="shared" si="2"/>
        <v>0</v>
      </c>
      <c r="K70" s="26">
        <v>0.00085</v>
      </c>
      <c r="L70" s="26">
        <f t="shared" si="3"/>
        <v>0.0017</v>
      </c>
      <c r="M70" s="41" t="s">
        <v>419</v>
      </c>
      <c r="N70" s="3"/>
      <c r="Z70" s="44">
        <f t="shared" si="4"/>
        <v>0</v>
      </c>
      <c r="AB70" s="44">
        <f t="shared" si="5"/>
        <v>0</v>
      </c>
      <c r="AC70" s="44">
        <f t="shared" si="6"/>
        <v>0</v>
      </c>
      <c r="AD70" s="44">
        <f t="shared" si="7"/>
        <v>0</v>
      </c>
      <c r="AE70" s="44">
        <f t="shared" si="8"/>
        <v>0</v>
      </c>
      <c r="AF70" s="44">
        <f t="shared" si="9"/>
        <v>0</v>
      </c>
      <c r="AG70" s="44">
        <f t="shared" si="10"/>
        <v>0</v>
      </c>
      <c r="AH70" s="44">
        <f t="shared" si="11"/>
        <v>0</v>
      </c>
      <c r="AI70" s="36"/>
      <c r="AJ70" s="26">
        <f t="shared" si="12"/>
        <v>0</v>
      </c>
      <c r="AK70" s="26">
        <f t="shared" si="13"/>
        <v>0</v>
      </c>
      <c r="AL70" s="26">
        <f t="shared" si="14"/>
        <v>0</v>
      </c>
      <c r="AN70" s="44">
        <v>15</v>
      </c>
      <c r="AO70" s="44">
        <f t="shared" si="15"/>
        <v>0</v>
      </c>
      <c r="AP70" s="44">
        <f t="shared" si="16"/>
        <v>0</v>
      </c>
      <c r="AQ70" s="45" t="s">
        <v>22</v>
      </c>
      <c r="AV70" s="44">
        <f t="shared" si="17"/>
        <v>0</v>
      </c>
      <c r="AW70" s="44">
        <f t="shared" si="18"/>
        <v>0</v>
      </c>
      <c r="AX70" s="44">
        <f t="shared" si="19"/>
        <v>0</v>
      </c>
      <c r="AY70" s="47" t="s">
        <v>434</v>
      </c>
      <c r="AZ70" s="47" t="s">
        <v>453</v>
      </c>
      <c r="BA70" s="36" t="s">
        <v>458</v>
      </c>
      <c r="BC70" s="44">
        <f t="shared" si="20"/>
        <v>0</v>
      </c>
      <c r="BD70" s="44">
        <f t="shared" si="21"/>
        <v>0</v>
      </c>
      <c r="BE70" s="44">
        <v>0</v>
      </c>
      <c r="BF70" s="44">
        <f t="shared" si="22"/>
        <v>0.0017</v>
      </c>
      <c r="BH70" s="26">
        <f t="shared" si="23"/>
        <v>0</v>
      </c>
      <c r="BI70" s="26">
        <f t="shared" si="24"/>
        <v>0</v>
      </c>
      <c r="BJ70" s="26">
        <f t="shared" si="25"/>
        <v>0</v>
      </c>
      <c r="BK70" s="26" t="s">
        <v>463</v>
      </c>
      <c r="BL70" s="44">
        <v>725</v>
      </c>
    </row>
    <row r="71" spans="1:64" ht="12.75">
      <c r="A71" s="10" t="s">
        <v>43</v>
      </c>
      <c r="B71" s="18"/>
      <c r="C71" s="18" t="s">
        <v>144</v>
      </c>
      <c r="D71" s="18" t="s">
        <v>284</v>
      </c>
      <c r="E71" s="18" t="s">
        <v>403</v>
      </c>
      <c r="F71" s="26">
        <v>1</v>
      </c>
      <c r="G71" s="26"/>
      <c r="H71" s="26">
        <f t="shared" si="0"/>
        <v>0</v>
      </c>
      <c r="I71" s="26">
        <f t="shared" si="1"/>
        <v>0</v>
      </c>
      <c r="J71" s="26">
        <f t="shared" si="2"/>
        <v>0</v>
      </c>
      <c r="K71" s="26">
        <v>0.0245</v>
      </c>
      <c r="L71" s="26">
        <f t="shared" si="3"/>
        <v>0.0245</v>
      </c>
      <c r="M71" s="41" t="s">
        <v>419</v>
      </c>
      <c r="N71" s="3"/>
      <c r="Z71" s="44">
        <f t="shared" si="4"/>
        <v>0</v>
      </c>
      <c r="AB71" s="44">
        <f t="shared" si="5"/>
        <v>0</v>
      </c>
      <c r="AC71" s="44">
        <f t="shared" si="6"/>
        <v>0</v>
      </c>
      <c r="AD71" s="44">
        <f t="shared" si="7"/>
        <v>0</v>
      </c>
      <c r="AE71" s="44">
        <f t="shared" si="8"/>
        <v>0</v>
      </c>
      <c r="AF71" s="44">
        <f t="shared" si="9"/>
        <v>0</v>
      </c>
      <c r="AG71" s="44">
        <f t="shared" si="10"/>
        <v>0</v>
      </c>
      <c r="AH71" s="44">
        <f t="shared" si="11"/>
        <v>0</v>
      </c>
      <c r="AI71" s="36"/>
      <c r="AJ71" s="26">
        <f t="shared" si="12"/>
        <v>0</v>
      </c>
      <c r="AK71" s="26">
        <f t="shared" si="13"/>
        <v>0</v>
      </c>
      <c r="AL71" s="26">
        <f t="shared" si="14"/>
        <v>0</v>
      </c>
      <c r="AN71" s="44">
        <v>15</v>
      </c>
      <c r="AO71" s="44">
        <f t="shared" si="15"/>
        <v>0</v>
      </c>
      <c r="AP71" s="44">
        <f t="shared" si="16"/>
        <v>0</v>
      </c>
      <c r="AQ71" s="45" t="s">
        <v>22</v>
      </c>
      <c r="AV71" s="44">
        <f t="shared" si="17"/>
        <v>0</v>
      </c>
      <c r="AW71" s="44">
        <f t="shared" si="18"/>
        <v>0</v>
      </c>
      <c r="AX71" s="44">
        <f t="shared" si="19"/>
        <v>0</v>
      </c>
      <c r="AY71" s="47" t="s">
        <v>434</v>
      </c>
      <c r="AZ71" s="47" t="s">
        <v>453</v>
      </c>
      <c r="BA71" s="36" t="s">
        <v>458</v>
      </c>
      <c r="BC71" s="44">
        <f t="shared" si="20"/>
        <v>0</v>
      </c>
      <c r="BD71" s="44">
        <f t="shared" si="21"/>
        <v>0</v>
      </c>
      <c r="BE71" s="44">
        <v>0</v>
      </c>
      <c r="BF71" s="44">
        <f t="shared" si="22"/>
        <v>0.0245</v>
      </c>
      <c r="BH71" s="26">
        <f t="shared" si="23"/>
        <v>0</v>
      </c>
      <c r="BI71" s="26">
        <f t="shared" si="24"/>
        <v>0</v>
      </c>
      <c r="BJ71" s="26">
        <f t="shared" si="25"/>
        <v>0</v>
      </c>
      <c r="BK71" s="26" t="s">
        <v>463</v>
      </c>
      <c r="BL71" s="44">
        <v>725</v>
      </c>
    </row>
    <row r="72" spans="1:47" ht="12.75">
      <c r="A72" s="9"/>
      <c r="B72" s="17"/>
      <c r="C72" s="17" t="s">
        <v>145</v>
      </c>
      <c r="D72" s="17" t="s">
        <v>285</v>
      </c>
      <c r="E72" s="24" t="s">
        <v>15</v>
      </c>
      <c r="F72" s="24" t="s">
        <v>15</v>
      </c>
      <c r="G72" s="24"/>
      <c r="H72" s="50">
        <f>SUM(H73:H74)</f>
        <v>0</v>
      </c>
      <c r="I72" s="50">
        <f>SUM(I73:I74)</f>
        <v>0</v>
      </c>
      <c r="J72" s="50">
        <f>SUM(J73:J74)</f>
        <v>0</v>
      </c>
      <c r="K72" s="36"/>
      <c r="L72" s="50">
        <f>SUM(L73:L74)</f>
        <v>8E-05</v>
      </c>
      <c r="M72" s="40"/>
      <c r="N72" s="3"/>
      <c r="AI72" s="36"/>
      <c r="AS72" s="50">
        <f>SUM(AJ73:AJ74)</f>
        <v>0</v>
      </c>
      <c r="AT72" s="50">
        <f>SUM(AK73:AK74)</f>
        <v>0</v>
      </c>
      <c r="AU72" s="50">
        <f>SUM(AL73:AL74)</f>
        <v>0</v>
      </c>
    </row>
    <row r="73" spans="1:64" ht="12.75">
      <c r="A73" s="10" t="s">
        <v>44</v>
      </c>
      <c r="B73" s="18"/>
      <c r="C73" s="18" t="s">
        <v>146</v>
      </c>
      <c r="D73" s="18" t="s">
        <v>286</v>
      </c>
      <c r="E73" s="18" t="s">
        <v>400</v>
      </c>
      <c r="F73" s="26">
        <v>4</v>
      </c>
      <c r="G73" s="26"/>
      <c r="H73" s="26">
        <f>F73*AO73</f>
        <v>0</v>
      </c>
      <c r="I73" s="26">
        <f>F73*AP73</f>
        <v>0</v>
      </c>
      <c r="J73" s="26">
        <f>F73*G73</f>
        <v>0</v>
      </c>
      <c r="K73" s="26">
        <v>0</v>
      </c>
      <c r="L73" s="26">
        <f>F73*K73</f>
        <v>0</v>
      </c>
      <c r="M73" s="41" t="s">
        <v>419</v>
      </c>
      <c r="N73" s="3"/>
      <c r="Z73" s="44">
        <f>IF(AQ73="5",BJ73,0)</f>
        <v>0</v>
      </c>
      <c r="AB73" s="44">
        <f>IF(AQ73="1",BH73,0)</f>
        <v>0</v>
      </c>
      <c r="AC73" s="44">
        <f>IF(AQ73="1",BI73,0)</f>
        <v>0</v>
      </c>
      <c r="AD73" s="44">
        <f>IF(AQ73="7",BH73,0)</f>
        <v>0</v>
      </c>
      <c r="AE73" s="44">
        <f>IF(AQ73="7",BI73,0)</f>
        <v>0</v>
      </c>
      <c r="AF73" s="44">
        <f>IF(AQ73="2",BH73,0)</f>
        <v>0</v>
      </c>
      <c r="AG73" s="44">
        <f>IF(AQ73="2",BI73,0)</f>
        <v>0</v>
      </c>
      <c r="AH73" s="44">
        <f>IF(AQ73="0",BJ73,0)</f>
        <v>0</v>
      </c>
      <c r="AI73" s="36"/>
      <c r="AJ73" s="26">
        <f>IF(AN73=0,J73,0)</f>
        <v>0</v>
      </c>
      <c r="AK73" s="26">
        <f>IF(AN73=15,J73,0)</f>
        <v>0</v>
      </c>
      <c r="AL73" s="26">
        <f>IF(AN73=21,J73,0)</f>
        <v>0</v>
      </c>
      <c r="AN73" s="44">
        <v>15</v>
      </c>
      <c r="AO73" s="44">
        <f>G73*0</f>
        <v>0</v>
      </c>
      <c r="AP73" s="44">
        <f>G73*(1-0)</f>
        <v>0</v>
      </c>
      <c r="AQ73" s="45" t="s">
        <v>22</v>
      </c>
      <c r="AV73" s="44">
        <f>AW73+AX73</f>
        <v>0</v>
      </c>
      <c r="AW73" s="44">
        <f>F73*AO73</f>
        <v>0</v>
      </c>
      <c r="AX73" s="44">
        <f>F73*AP73</f>
        <v>0</v>
      </c>
      <c r="AY73" s="47" t="s">
        <v>435</v>
      </c>
      <c r="AZ73" s="47" t="s">
        <v>453</v>
      </c>
      <c r="BA73" s="36" t="s">
        <v>458</v>
      </c>
      <c r="BC73" s="44">
        <f>AW73+AX73</f>
        <v>0</v>
      </c>
      <c r="BD73" s="44">
        <f>G73/(100-BE73)*100</f>
        <v>0</v>
      </c>
      <c r="BE73" s="44">
        <v>0</v>
      </c>
      <c r="BF73" s="44">
        <f>L73</f>
        <v>0</v>
      </c>
      <c r="BH73" s="26">
        <f>F73*AO73</f>
        <v>0</v>
      </c>
      <c r="BI73" s="26">
        <f>F73*AP73</f>
        <v>0</v>
      </c>
      <c r="BJ73" s="26">
        <f>F73*G73</f>
        <v>0</v>
      </c>
      <c r="BK73" s="26" t="s">
        <v>463</v>
      </c>
      <c r="BL73" s="44">
        <v>728</v>
      </c>
    </row>
    <row r="74" spans="1:64" ht="12.75">
      <c r="A74" s="11" t="s">
        <v>45</v>
      </c>
      <c r="B74" s="19"/>
      <c r="C74" s="19" t="s">
        <v>147</v>
      </c>
      <c r="D74" s="19" t="s">
        <v>287</v>
      </c>
      <c r="E74" s="19" t="s">
        <v>400</v>
      </c>
      <c r="F74" s="28">
        <v>4</v>
      </c>
      <c r="G74" s="28"/>
      <c r="H74" s="28">
        <f>F74*AO74</f>
        <v>0</v>
      </c>
      <c r="I74" s="28">
        <f>F74*AP74</f>
        <v>0</v>
      </c>
      <c r="J74" s="28">
        <f>F74*G74</f>
        <v>0</v>
      </c>
      <c r="K74" s="28">
        <v>2E-05</v>
      </c>
      <c r="L74" s="28">
        <f>F74*K74</f>
        <v>8E-05</v>
      </c>
      <c r="M74" s="42" t="s">
        <v>419</v>
      </c>
      <c r="N74" s="3"/>
      <c r="Z74" s="44">
        <f>IF(AQ74="5",BJ74,0)</f>
        <v>0</v>
      </c>
      <c r="AB74" s="44">
        <f>IF(AQ74="1",BH74,0)</f>
        <v>0</v>
      </c>
      <c r="AC74" s="44">
        <f>IF(AQ74="1",BI74,0)</f>
        <v>0</v>
      </c>
      <c r="AD74" s="44">
        <f>IF(AQ74="7",BH74,0)</f>
        <v>0</v>
      </c>
      <c r="AE74" s="44">
        <f>IF(AQ74="7",BI74,0)</f>
        <v>0</v>
      </c>
      <c r="AF74" s="44">
        <f>IF(AQ74="2",BH74,0)</f>
        <v>0</v>
      </c>
      <c r="AG74" s="44">
        <f>IF(AQ74="2",BI74,0)</f>
        <v>0</v>
      </c>
      <c r="AH74" s="44">
        <f>IF(AQ74="0",BJ74,0)</f>
        <v>0</v>
      </c>
      <c r="AI74" s="36"/>
      <c r="AJ74" s="28">
        <f>IF(AN74=0,J74,0)</f>
        <v>0</v>
      </c>
      <c r="AK74" s="28">
        <f>IF(AN74=15,J74,0)</f>
        <v>0</v>
      </c>
      <c r="AL74" s="28">
        <f>IF(AN74=21,J74,0)</f>
        <v>0</v>
      </c>
      <c r="AN74" s="44">
        <v>15</v>
      </c>
      <c r="AO74" s="44">
        <f>G74*1</f>
        <v>0</v>
      </c>
      <c r="AP74" s="44">
        <f>G74*(1-1)</f>
        <v>0</v>
      </c>
      <c r="AQ74" s="46" t="s">
        <v>22</v>
      </c>
      <c r="AV74" s="44">
        <f>AW74+AX74</f>
        <v>0</v>
      </c>
      <c r="AW74" s="44">
        <f>F74*AO74</f>
        <v>0</v>
      </c>
      <c r="AX74" s="44">
        <f>F74*AP74</f>
        <v>0</v>
      </c>
      <c r="AY74" s="47" t="s">
        <v>435</v>
      </c>
      <c r="AZ74" s="47" t="s">
        <v>453</v>
      </c>
      <c r="BA74" s="36" t="s">
        <v>458</v>
      </c>
      <c r="BC74" s="44">
        <f>AW74+AX74</f>
        <v>0</v>
      </c>
      <c r="BD74" s="44">
        <f>G74/(100-BE74)*100</f>
        <v>0</v>
      </c>
      <c r="BE74" s="44">
        <v>0</v>
      </c>
      <c r="BF74" s="44">
        <f>L74</f>
        <v>8E-05</v>
      </c>
      <c r="BH74" s="28">
        <f>F74*AO74</f>
        <v>0</v>
      </c>
      <c r="BI74" s="28">
        <f>F74*AP74</f>
        <v>0</v>
      </c>
      <c r="BJ74" s="28">
        <f>F74*G74</f>
        <v>0</v>
      </c>
      <c r="BK74" s="28" t="s">
        <v>464</v>
      </c>
      <c r="BL74" s="44">
        <v>728</v>
      </c>
    </row>
    <row r="75" spans="1:47" ht="12.75">
      <c r="A75" s="113"/>
      <c r="B75" s="114"/>
      <c r="C75" s="114" t="s">
        <v>148</v>
      </c>
      <c r="D75" s="114" t="s">
        <v>288</v>
      </c>
      <c r="E75" s="113" t="s">
        <v>15</v>
      </c>
      <c r="F75" s="113" t="s">
        <v>15</v>
      </c>
      <c r="G75" s="113"/>
      <c r="H75" s="115">
        <f>SUM(H76:H85)</f>
        <v>0</v>
      </c>
      <c r="I75" s="115">
        <f>SUM(I76:I85)</f>
        <v>0</v>
      </c>
      <c r="J75" s="115">
        <f>SUM(J76:J85)</f>
        <v>0</v>
      </c>
      <c r="K75" s="116"/>
      <c r="L75" s="115">
        <f>SUM(L76:L85)</f>
        <v>0.06800996249999999</v>
      </c>
      <c r="M75" s="117"/>
      <c r="N75" s="52"/>
      <c r="AI75" s="36"/>
      <c r="AS75" s="50">
        <f>SUM(AJ76:AJ85)</f>
        <v>0</v>
      </c>
      <c r="AT75" s="50">
        <f>SUM(AK76:AK85)</f>
        <v>0</v>
      </c>
      <c r="AU75" s="50">
        <f>SUM(AL76:AL85)</f>
        <v>0</v>
      </c>
    </row>
    <row r="76" spans="1:64" ht="12.75">
      <c r="A76" s="57" t="s">
        <v>46</v>
      </c>
      <c r="B76" s="57"/>
      <c r="C76" s="57" t="s">
        <v>149</v>
      </c>
      <c r="D76" s="57" t="s">
        <v>289</v>
      </c>
      <c r="E76" s="57" t="s">
        <v>399</v>
      </c>
      <c r="F76" s="58">
        <v>2.59875</v>
      </c>
      <c r="G76" s="58"/>
      <c r="H76" s="58">
        <f>F76*AO76</f>
        <v>0</v>
      </c>
      <c r="I76" s="58">
        <f>F76*AP76</f>
        <v>0</v>
      </c>
      <c r="J76" s="58">
        <f>F76*G76</f>
        <v>0</v>
      </c>
      <c r="K76" s="58">
        <v>0.00483</v>
      </c>
      <c r="L76" s="58">
        <f>F76*K76</f>
        <v>0.0125519625</v>
      </c>
      <c r="M76" s="55" t="s">
        <v>419</v>
      </c>
      <c r="N76" s="52"/>
      <c r="Z76" s="44">
        <f>IF(AQ76="5",BJ76,0)</f>
        <v>0</v>
      </c>
      <c r="AB76" s="44">
        <f>IF(AQ76="1",BH76,0)</f>
        <v>0</v>
      </c>
      <c r="AC76" s="44">
        <f>IF(AQ76="1",BI76,0)</f>
        <v>0</v>
      </c>
      <c r="AD76" s="44">
        <f>IF(AQ76="7",BH76,0)</f>
        <v>0</v>
      </c>
      <c r="AE76" s="44">
        <f>IF(AQ76="7",BI76,0)</f>
        <v>0</v>
      </c>
      <c r="AF76" s="44">
        <f>IF(AQ76="2",BH76,0)</f>
        <v>0</v>
      </c>
      <c r="AG76" s="44">
        <f>IF(AQ76="2",BI76,0)</f>
        <v>0</v>
      </c>
      <c r="AH76" s="44">
        <f>IF(AQ76="0",BJ76,0)</f>
        <v>0</v>
      </c>
      <c r="AI76" s="36"/>
      <c r="AJ76" s="26">
        <f>IF(AN76=0,J76,0)</f>
        <v>0</v>
      </c>
      <c r="AK76" s="26">
        <f>IF(AN76=15,J76,0)</f>
        <v>0</v>
      </c>
      <c r="AL76" s="26">
        <f>IF(AN76=21,J76,0)</f>
        <v>0</v>
      </c>
      <c r="AN76" s="44">
        <v>15</v>
      </c>
      <c r="AO76" s="44">
        <f>G76*0.148085995043712</f>
        <v>0</v>
      </c>
      <c r="AP76" s="44">
        <f>G76*(1-0.148085995043712)</f>
        <v>0</v>
      </c>
      <c r="AQ76" s="45" t="s">
        <v>22</v>
      </c>
      <c r="AV76" s="44">
        <f>AW76+AX76</f>
        <v>0</v>
      </c>
      <c r="AW76" s="44">
        <f>F76*AO76</f>
        <v>0</v>
      </c>
      <c r="AX76" s="44">
        <f>F76*AP76</f>
        <v>0</v>
      </c>
      <c r="AY76" s="47" t="s">
        <v>436</v>
      </c>
      <c r="AZ76" s="47" t="s">
        <v>454</v>
      </c>
      <c r="BA76" s="36" t="s">
        <v>458</v>
      </c>
      <c r="BC76" s="44">
        <f>AW76+AX76</f>
        <v>0</v>
      </c>
      <c r="BD76" s="44">
        <f>G76/(100-BE76)*100</f>
        <v>0</v>
      </c>
      <c r="BE76" s="44">
        <v>0</v>
      </c>
      <c r="BF76" s="44">
        <f>L76</f>
        <v>0.0125519625</v>
      </c>
      <c r="BH76" s="26">
        <f>F76*AO76</f>
        <v>0</v>
      </c>
      <c r="BI76" s="26">
        <f>F76*AP76</f>
        <v>0</v>
      </c>
      <c r="BJ76" s="26">
        <f>F76*G76</f>
        <v>0</v>
      </c>
      <c r="BK76" s="26" t="s">
        <v>463</v>
      </c>
      <c r="BL76" s="44">
        <v>771</v>
      </c>
    </row>
    <row r="77" spans="1:14" ht="12.75">
      <c r="A77" s="65"/>
      <c r="B77" s="66"/>
      <c r="C77" s="66"/>
      <c r="D77" s="67" t="s">
        <v>248</v>
      </c>
      <c r="E77" s="66"/>
      <c r="F77" s="68">
        <v>0</v>
      </c>
      <c r="G77" s="66"/>
      <c r="H77" s="66"/>
      <c r="I77" s="66"/>
      <c r="J77" s="66"/>
      <c r="K77" s="66"/>
      <c r="L77" s="66"/>
      <c r="M77" s="59"/>
      <c r="N77" s="52"/>
    </row>
    <row r="78" spans="1:14" ht="12.75">
      <c r="A78" s="65"/>
      <c r="B78" s="66"/>
      <c r="C78" s="66"/>
      <c r="D78" s="67" t="s">
        <v>270</v>
      </c>
      <c r="E78" s="66"/>
      <c r="F78" s="68">
        <v>2.59875</v>
      </c>
      <c r="G78" s="66"/>
      <c r="H78" s="66"/>
      <c r="I78" s="66"/>
      <c r="J78" s="66"/>
      <c r="K78" s="66"/>
      <c r="L78" s="66"/>
      <c r="M78" s="59"/>
      <c r="N78" s="52"/>
    </row>
    <row r="79" spans="1:64" ht="12.75">
      <c r="A79" s="57" t="s">
        <v>47</v>
      </c>
      <c r="B79" s="57"/>
      <c r="C79" s="57" t="s">
        <v>150</v>
      </c>
      <c r="D79" s="57" t="s">
        <v>290</v>
      </c>
      <c r="E79" s="57" t="s">
        <v>399</v>
      </c>
      <c r="F79" s="58">
        <v>2.6</v>
      </c>
      <c r="G79" s="58"/>
      <c r="H79" s="58">
        <f>F79*AO79</f>
        <v>0</v>
      </c>
      <c r="I79" s="58">
        <f>F79*AP79</f>
        <v>0</v>
      </c>
      <c r="J79" s="58">
        <f>F79*G79</f>
        <v>0</v>
      </c>
      <c r="K79" s="58">
        <v>0</v>
      </c>
      <c r="L79" s="58">
        <f>F79*K79</f>
        <v>0</v>
      </c>
      <c r="M79" s="55" t="s">
        <v>419</v>
      </c>
      <c r="N79" s="52"/>
      <c r="Z79" s="44">
        <f>IF(AQ79="5",BJ79,0)</f>
        <v>0</v>
      </c>
      <c r="AB79" s="44">
        <f>IF(AQ79="1",BH79,0)</f>
        <v>0</v>
      </c>
      <c r="AC79" s="44">
        <f>IF(AQ79="1",BI79,0)</f>
        <v>0</v>
      </c>
      <c r="AD79" s="44">
        <f>IF(AQ79="7",BH79,0)</f>
        <v>0</v>
      </c>
      <c r="AE79" s="44">
        <f>IF(AQ79="7",BI79,0)</f>
        <v>0</v>
      </c>
      <c r="AF79" s="44">
        <f>IF(AQ79="2",BH79,0)</f>
        <v>0</v>
      </c>
      <c r="AG79" s="44">
        <f>IF(AQ79="2",BI79,0)</f>
        <v>0</v>
      </c>
      <c r="AH79" s="44">
        <f>IF(AQ79="0",BJ79,0)</f>
        <v>0</v>
      </c>
      <c r="AI79" s="36"/>
      <c r="AJ79" s="26">
        <f>IF(AN79=0,J79,0)</f>
        <v>0</v>
      </c>
      <c r="AK79" s="26">
        <f>IF(AN79=15,J79,0)</f>
        <v>0</v>
      </c>
      <c r="AL79" s="26">
        <f>IF(AN79=21,J79,0)</f>
        <v>0</v>
      </c>
      <c r="AN79" s="44">
        <v>15</v>
      </c>
      <c r="AO79" s="44">
        <f>G79*0</f>
        <v>0</v>
      </c>
      <c r="AP79" s="44">
        <f>G79*(1-0)</f>
        <v>0</v>
      </c>
      <c r="AQ79" s="45" t="s">
        <v>22</v>
      </c>
      <c r="AV79" s="44">
        <f>AW79+AX79</f>
        <v>0</v>
      </c>
      <c r="AW79" s="44">
        <f>F79*AO79</f>
        <v>0</v>
      </c>
      <c r="AX79" s="44">
        <f>F79*AP79</f>
        <v>0</v>
      </c>
      <c r="AY79" s="47" t="s">
        <v>436</v>
      </c>
      <c r="AZ79" s="47" t="s">
        <v>454</v>
      </c>
      <c r="BA79" s="36" t="s">
        <v>458</v>
      </c>
      <c r="BC79" s="44">
        <f>AW79+AX79</f>
        <v>0</v>
      </c>
      <c r="BD79" s="44">
        <f>G79/(100-BE79)*100</f>
        <v>0</v>
      </c>
      <c r="BE79" s="44">
        <v>0</v>
      </c>
      <c r="BF79" s="44">
        <f>L79</f>
        <v>0</v>
      </c>
      <c r="BH79" s="26">
        <f>F79*AO79</f>
        <v>0</v>
      </c>
      <c r="BI79" s="26">
        <f>F79*AP79</f>
        <v>0</v>
      </c>
      <c r="BJ79" s="26">
        <f>F79*G79</f>
        <v>0</v>
      </c>
      <c r="BK79" s="26" t="s">
        <v>463</v>
      </c>
      <c r="BL79" s="44">
        <v>771</v>
      </c>
    </row>
    <row r="80" spans="1:64" ht="12.75">
      <c r="A80" s="57" t="s">
        <v>48</v>
      </c>
      <c r="B80" s="57"/>
      <c r="C80" s="57" t="s">
        <v>151</v>
      </c>
      <c r="D80" s="57" t="s">
        <v>291</v>
      </c>
      <c r="E80" s="57" t="s">
        <v>399</v>
      </c>
      <c r="F80" s="58">
        <v>2.6</v>
      </c>
      <c r="G80" s="58"/>
      <c r="H80" s="58">
        <f>F80*AO80</f>
        <v>0</v>
      </c>
      <c r="I80" s="58">
        <f>F80*AP80</f>
        <v>0</v>
      </c>
      <c r="J80" s="58">
        <f>F80*G80</f>
        <v>0</v>
      </c>
      <c r="K80" s="58">
        <v>0</v>
      </c>
      <c r="L80" s="58">
        <f>F80*K80</f>
        <v>0</v>
      </c>
      <c r="M80" s="55" t="s">
        <v>419</v>
      </c>
      <c r="N80" s="52"/>
      <c r="Z80" s="44">
        <f>IF(AQ80="5",BJ80,0)</f>
        <v>0</v>
      </c>
      <c r="AB80" s="44">
        <f>IF(AQ80="1",BH80,0)</f>
        <v>0</v>
      </c>
      <c r="AC80" s="44">
        <f>IF(AQ80="1",BI80,0)</f>
        <v>0</v>
      </c>
      <c r="AD80" s="44">
        <f>IF(AQ80="7",BH80,0)</f>
        <v>0</v>
      </c>
      <c r="AE80" s="44">
        <f>IF(AQ80="7",BI80,0)</f>
        <v>0</v>
      </c>
      <c r="AF80" s="44">
        <f>IF(AQ80="2",BH80,0)</f>
        <v>0</v>
      </c>
      <c r="AG80" s="44">
        <f>IF(AQ80="2",BI80,0)</f>
        <v>0</v>
      </c>
      <c r="AH80" s="44">
        <f>IF(AQ80="0",BJ80,0)</f>
        <v>0</v>
      </c>
      <c r="AI80" s="36"/>
      <c r="AJ80" s="26">
        <f>IF(AN80=0,J80,0)</f>
        <v>0</v>
      </c>
      <c r="AK80" s="26">
        <f>IF(AN80=15,J80,0)</f>
        <v>0</v>
      </c>
      <c r="AL80" s="26">
        <f>IF(AN80=21,J80,0)</f>
        <v>0</v>
      </c>
      <c r="AN80" s="44">
        <v>15</v>
      </c>
      <c r="AO80" s="44">
        <f>G80*0</f>
        <v>0</v>
      </c>
      <c r="AP80" s="44">
        <f>G80*(1-0)</f>
        <v>0</v>
      </c>
      <c r="AQ80" s="45" t="s">
        <v>22</v>
      </c>
      <c r="AV80" s="44">
        <f>AW80+AX80</f>
        <v>0</v>
      </c>
      <c r="AW80" s="44">
        <f>F80*AO80</f>
        <v>0</v>
      </c>
      <c r="AX80" s="44">
        <f>F80*AP80</f>
        <v>0</v>
      </c>
      <c r="AY80" s="47" t="s">
        <v>436</v>
      </c>
      <c r="AZ80" s="47" t="s">
        <v>454</v>
      </c>
      <c r="BA80" s="36" t="s">
        <v>458</v>
      </c>
      <c r="BC80" s="44">
        <f>AW80+AX80</f>
        <v>0</v>
      </c>
      <c r="BD80" s="44">
        <f>G80/(100-BE80)*100</f>
        <v>0</v>
      </c>
      <c r="BE80" s="44">
        <v>0</v>
      </c>
      <c r="BF80" s="44">
        <f>L80</f>
        <v>0</v>
      </c>
      <c r="BH80" s="26">
        <f>F80*AO80</f>
        <v>0</v>
      </c>
      <c r="BI80" s="26">
        <f>F80*AP80</f>
        <v>0</v>
      </c>
      <c r="BJ80" s="26">
        <f>F80*G80</f>
        <v>0</v>
      </c>
      <c r="BK80" s="26" t="s">
        <v>463</v>
      </c>
      <c r="BL80" s="44">
        <v>771</v>
      </c>
    </row>
    <row r="81" spans="1:64" ht="12.75">
      <c r="A81" s="57" t="s">
        <v>49</v>
      </c>
      <c r="B81" s="57"/>
      <c r="C81" s="57" t="s">
        <v>152</v>
      </c>
      <c r="D81" s="57" t="s">
        <v>292</v>
      </c>
      <c r="E81" s="57" t="s">
        <v>399</v>
      </c>
      <c r="F81" s="58">
        <v>2.6</v>
      </c>
      <c r="G81" s="58"/>
      <c r="H81" s="58">
        <f>F81*AO81</f>
        <v>0</v>
      </c>
      <c r="I81" s="58">
        <f>F81*AP81</f>
        <v>0</v>
      </c>
      <c r="J81" s="58">
        <f>F81*G81</f>
        <v>0</v>
      </c>
      <c r="K81" s="58">
        <v>0</v>
      </c>
      <c r="L81" s="58">
        <f>F81*K81</f>
        <v>0</v>
      </c>
      <c r="M81" s="55" t="s">
        <v>419</v>
      </c>
      <c r="N81" s="52"/>
      <c r="Z81" s="44">
        <f>IF(AQ81="5",BJ81,0)</f>
        <v>0</v>
      </c>
      <c r="AB81" s="44">
        <f>IF(AQ81="1",BH81,0)</f>
        <v>0</v>
      </c>
      <c r="AC81" s="44">
        <f>IF(AQ81="1",BI81,0)</f>
        <v>0</v>
      </c>
      <c r="AD81" s="44">
        <f>IF(AQ81="7",BH81,0)</f>
        <v>0</v>
      </c>
      <c r="AE81" s="44">
        <f>IF(AQ81="7",BI81,0)</f>
        <v>0</v>
      </c>
      <c r="AF81" s="44">
        <f>IF(AQ81="2",BH81,0)</f>
        <v>0</v>
      </c>
      <c r="AG81" s="44">
        <f>IF(AQ81="2",BI81,0)</f>
        <v>0</v>
      </c>
      <c r="AH81" s="44">
        <f>IF(AQ81="0",BJ81,0)</f>
        <v>0</v>
      </c>
      <c r="AI81" s="36"/>
      <c r="AJ81" s="26">
        <f>IF(AN81=0,J81,0)</f>
        <v>0</v>
      </c>
      <c r="AK81" s="26">
        <f>IF(AN81=15,J81,0)</f>
        <v>0</v>
      </c>
      <c r="AL81" s="26">
        <f>IF(AN81=21,J81,0)</f>
        <v>0</v>
      </c>
      <c r="AN81" s="44">
        <v>15</v>
      </c>
      <c r="AO81" s="44">
        <f>G81*0</f>
        <v>0</v>
      </c>
      <c r="AP81" s="44">
        <f>G81*(1-0)</f>
        <v>0</v>
      </c>
      <c r="AQ81" s="45" t="s">
        <v>22</v>
      </c>
      <c r="AV81" s="44">
        <f>AW81+AX81</f>
        <v>0</v>
      </c>
      <c r="AW81" s="44">
        <f>F81*AO81</f>
        <v>0</v>
      </c>
      <c r="AX81" s="44">
        <f>F81*AP81</f>
        <v>0</v>
      </c>
      <c r="AY81" s="47" t="s">
        <v>436</v>
      </c>
      <c r="AZ81" s="47" t="s">
        <v>454</v>
      </c>
      <c r="BA81" s="36" t="s">
        <v>458</v>
      </c>
      <c r="BC81" s="44">
        <f>AW81+AX81</f>
        <v>0</v>
      </c>
      <c r="BD81" s="44">
        <f>G81/(100-BE81)*100</f>
        <v>0</v>
      </c>
      <c r="BE81" s="44">
        <v>0</v>
      </c>
      <c r="BF81" s="44">
        <f>L81</f>
        <v>0</v>
      </c>
      <c r="BH81" s="26">
        <f>F81*AO81</f>
        <v>0</v>
      </c>
      <c r="BI81" s="26">
        <f>F81*AP81</f>
        <v>0</v>
      </c>
      <c r="BJ81" s="26">
        <f>F81*G81</f>
        <v>0</v>
      </c>
      <c r="BK81" s="26" t="s">
        <v>463</v>
      </c>
      <c r="BL81" s="44">
        <v>771</v>
      </c>
    </row>
    <row r="82" spans="1:64" ht="12.75">
      <c r="A82" s="57" t="s">
        <v>50</v>
      </c>
      <c r="B82" s="57"/>
      <c r="C82" s="57" t="s">
        <v>153</v>
      </c>
      <c r="D82" s="57" t="s">
        <v>293</v>
      </c>
      <c r="E82" s="57" t="s">
        <v>399</v>
      </c>
      <c r="F82" s="58">
        <v>2.6</v>
      </c>
      <c r="G82" s="58"/>
      <c r="H82" s="58">
        <f>F82*AO82</f>
        <v>0</v>
      </c>
      <c r="I82" s="58">
        <f>F82*AP82</f>
        <v>0</v>
      </c>
      <c r="J82" s="58">
        <f>F82*G82</f>
        <v>0</v>
      </c>
      <c r="K82" s="58">
        <v>0.00021</v>
      </c>
      <c r="L82" s="58">
        <f>F82*K82</f>
        <v>0.000546</v>
      </c>
      <c r="M82" s="55" t="s">
        <v>419</v>
      </c>
      <c r="N82" s="52"/>
      <c r="Z82" s="44">
        <f>IF(AQ82="5",BJ82,0)</f>
        <v>0</v>
      </c>
      <c r="AB82" s="44">
        <f>IF(AQ82="1",BH82,0)</f>
        <v>0</v>
      </c>
      <c r="AC82" s="44">
        <f>IF(AQ82="1",BI82,0)</f>
        <v>0</v>
      </c>
      <c r="AD82" s="44">
        <f>IF(AQ82="7",BH82,0)</f>
        <v>0</v>
      </c>
      <c r="AE82" s="44">
        <f>IF(AQ82="7",BI82,0)</f>
        <v>0</v>
      </c>
      <c r="AF82" s="44">
        <f>IF(AQ82="2",BH82,0)</f>
        <v>0</v>
      </c>
      <c r="AG82" s="44">
        <f>IF(AQ82="2",BI82,0)</f>
        <v>0</v>
      </c>
      <c r="AH82" s="44">
        <f>IF(AQ82="0",BJ82,0)</f>
        <v>0</v>
      </c>
      <c r="AI82" s="36"/>
      <c r="AJ82" s="26">
        <f>IF(AN82=0,J82,0)</f>
        <v>0</v>
      </c>
      <c r="AK82" s="26">
        <f>IF(AN82=15,J82,0)</f>
        <v>0</v>
      </c>
      <c r="AL82" s="26">
        <f>IF(AN82=21,J82,0)</f>
        <v>0</v>
      </c>
      <c r="AN82" s="44">
        <v>15</v>
      </c>
      <c r="AO82" s="44">
        <f>G82*0.493814432989691</f>
        <v>0</v>
      </c>
      <c r="AP82" s="44">
        <f>G82*(1-0.493814432989691)</f>
        <v>0</v>
      </c>
      <c r="AQ82" s="45" t="s">
        <v>22</v>
      </c>
      <c r="AV82" s="44">
        <f>AW82+AX82</f>
        <v>0</v>
      </c>
      <c r="AW82" s="44">
        <f>F82*AO82</f>
        <v>0</v>
      </c>
      <c r="AX82" s="44">
        <f>F82*AP82</f>
        <v>0</v>
      </c>
      <c r="AY82" s="47" t="s">
        <v>436</v>
      </c>
      <c r="AZ82" s="47" t="s">
        <v>454</v>
      </c>
      <c r="BA82" s="36" t="s">
        <v>458</v>
      </c>
      <c r="BC82" s="44">
        <f>AW82+AX82</f>
        <v>0</v>
      </c>
      <c r="BD82" s="44">
        <f>G82/(100-BE82)*100</f>
        <v>0</v>
      </c>
      <c r="BE82" s="44">
        <v>0</v>
      </c>
      <c r="BF82" s="44">
        <f>L82</f>
        <v>0.000546</v>
      </c>
      <c r="BH82" s="26">
        <f>F82*AO82</f>
        <v>0</v>
      </c>
      <c r="BI82" s="26">
        <f>F82*AP82</f>
        <v>0</v>
      </c>
      <c r="BJ82" s="26">
        <f>F82*G82</f>
        <v>0</v>
      </c>
      <c r="BK82" s="26" t="s">
        <v>463</v>
      </c>
      <c r="BL82" s="44">
        <v>771</v>
      </c>
    </row>
    <row r="83" spans="1:64" ht="12.75">
      <c r="A83" s="70" t="s">
        <v>51</v>
      </c>
      <c r="B83" s="70"/>
      <c r="C83" s="70" t="s">
        <v>154</v>
      </c>
      <c r="D83" s="70" t="s">
        <v>294</v>
      </c>
      <c r="E83" s="70" t="s">
        <v>399</v>
      </c>
      <c r="F83" s="71">
        <v>2.86</v>
      </c>
      <c r="G83" s="71"/>
      <c r="H83" s="71">
        <f>F83*AO83</f>
        <v>0</v>
      </c>
      <c r="I83" s="71">
        <f>F83*AP83</f>
        <v>0</v>
      </c>
      <c r="J83" s="71">
        <f>F83*G83</f>
        <v>0</v>
      </c>
      <c r="K83" s="71">
        <v>0.0192</v>
      </c>
      <c r="L83" s="71">
        <f>F83*K83</f>
        <v>0.054911999999999996</v>
      </c>
      <c r="M83" s="69" t="s">
        <v>419</v>
      </c>
      <c r="N83" s="52"/>
      <c r="Z83" s="44">
        <f>IF(AQ83="5",BJ83,0)</f>
        <v>0</v>
      </c>
      <c r="AB83" s="44">
        <f>IF(AQ83="1",BH83,0)</f>
        <v>0</v>
      </c>
      <c r="AC83" s="44">
        <f>IF(AQ83="1",BI83,0)</f>
        <v>0</v>
      </c>
      <c r="AD83" s="44">
        <f>IF(AQ83="7",BH83,0)</f>
        <v>0</v>
      </c>
      <c r="AE83" s="44">
        <f>IF(AQ83="7",BI83,0)</f>
        <v>0</v>
      </c>
      <c r="AF83" s="44">
        <f>IF(AQ83="2",BH83,0)</f>
        <v>0</v>
      </c>
      <c r="AG83" s="44">
        <f>IF(AQ83="2",BI83,0)</f>
        <v>0</v>
      </c>
      <c r="AH83" s="44">
        <f>IF(AQ83="0",BJ83,0)</f>
        <v>0</v>
      </c>
      <c r="AI83" s="36"/>
      <c r="AJ83" s="28">
        <f>IF(AN83=0,J83,0)</f>
        <v>0</v>
      </c>
      <c r="AK83" s="28">
        <f>IF(AN83=15,J83,0)</f>
        <v>0</v>
      </c>
      <c r="AL83" s="28">
        <f>IF(AN83=21,J83,0)</f>
        <v>0</v>
      </c>
      <c r="AN83" s="44">
        <v>15</v>
      </c>
      <c r="AO83" s="44">
        <f>G83*1</f>
        <v>0</v>
      </c>
      <c r="AP83" s="44">
        <f>G83*(1-1)</f>
        <v>0</v>
      </c>
      <c r="AQ83" s="46" t="s">
        <v>22</v>
      </c>
      <c r="AV83" s="44">
        <f>AW83+AX83</f>
        <v>0</v>
      </c>
      <c r="AW83" s="44">
        <f>F83*AO83</f>
        <v>0</v>
      </c>
      <c r="AX83" s="44">
        <f>F83*AP83</f>
        <v>0</v>
      </c>
      <c r="AY83" s="47" t="s">
        <v>436</v>
      </c>
      <c r="AZ83" s="47" t="s">
        <v>454</v>
      </c>
      <c r="BA83" s="36" t="s">
        <v>458</v>
      </c>
      <c r="BC83" s="44">
        <f>AW83+AX83</f>
        <v>0</v>
      </c>
      <c r="BD83" s="44">
        <f>G83/(100-BE83)*100</f>
        <v>0</v>
      </c>
      <c r="BE83" s="44">
        <v>0</v>
      </c>
      <c r="BF83" s="44">
        <f>L83</f>
        <v>0.054911999999999996</v>
      </c>
      <c r="BH83" s="28">
        <f>F83*AO83</f>
        <v>0</v>
      </c>
      <c r="BI83" s="28">
        <f>F83*AP83</f>
        <v>0</v>
      </c>
      <c r="BJ83" s="28">
        <f>F83*G83</f>
        <v>0</v>
      </c>
      <c r="BK83" s="28" t="s">
        <v>464</v>
      </c>
      <c r="BL83" s="44">
        <v>771</v>
      </c>
    </row>
    <row r="84" spans="1:14" ht="12.75">
      <c r="A84" s="65"/>
      <c r="B84" s="66"/>
      <c r="C84" s="66"/>
      <c r="D84" s="67" t="s">
        <v>295</v>
      </c>
      <c r="E84" s="66"/>
      <c r="F84" s="68">
        <v>2.86</v>
      </c>
      <c r="G84" s="66"/>
      <c r="H84" s="66"/>
      <c r="I84" s="66"/>
      <c r="J84" s="66"/>
      <c r="K84" s="66"/>
      <c r="L84" s="66"/>
      <c r="M84" s="59"/>
      <c r="N84" s="52"/>
    </row>
    <row r="85" spans="1:64" ht="12.75">
      <c r="A85" s="57" t="s">
        <v>52</v>
      </c>
      <c r="B85" s="57"/>
      <c r="C85" s="57" t="s">
        <v>155</v>
      </c>
      <c r="D85" s="57" t="s">
        <v>296</v>
      </c>
      <c r="E85" s="57" t="s">
        <v>402</v>
      </c>
      <c r="F85" s="58">
        <v>0.068</v>
      </c>
      <c r="G85" s="58"/>
      <c r="H85" s="58">
        <f>F85*AO85</f>
        <v>0</v>
      </c>
      <c r="I85" s="58">
        <f>F85*AP85</f>
        <v>0</v>
      </c>
      <c r="J85" s="58">
        <f>F85*G85</f>
        <v>0</v>
      </c>
      <c r="K85" s="58">
        <v>0</v>
      </c>
      <c r="L85" s="58">
        <f>F85*K85</f>
        <v>0</v>
      </c>
      <c r="M85" s="55" t="s">
        <v>419</v>
      </c>
      <c r="N85" s="52"/>
      <c r="Z85" s="44">
        <f>IF(AQ85="5",BJ85,0)</f>
        <v>0</v>
      </c>
      <c r="AB85" s="44">
        <f>IF(AQ85="1",BH85,0)</f>
        <v>0</v>
      </c>
      <c r="AC85" s="44">
        <f>IF(AQ85="1",BI85,0)</f>
        <v>0</v>
      </c>
      <c r="AD85" s="44">
        <f>IF(AQ85="7",BH85,0)</f>
        <v>0</v>
      </c>
      <c r="AE85" s="44">
        <f>IF(AQ85="7",BI85,0)</f>
        <v>0</v>
      </c>
      <c r="AF85" s="44">
        <f>IF(AQ85="2",BH85,0)</f>
        <v>0</v>
      </c>
      <c r="AG85" s="44">
        <f>IF(AQ85="2",BI85,0)</f>
        <v>0</v>
      </c>
      <c r="AH85" s="44">
        <f>IF(AQ85="0",BJ85,0)</f>
        <v>0</v>
      </c>
      <c r="AI85" s="36"/>
      <c r="AJ85" s="26">
        <f>IF(AN85=0,J85,0)</f>
        <v>0</v>
      </c>
      <c r="AK85" s="26">
        <f>IF(AN85=15,J85,0)</f>
        <v>0</v>
      </c>
      <c r="AL85" s="26">
        <f>IF(AN85=21,J85,0)</f>
        <v>0</v>
      </c>
      <c r="AN85" s="44">
        <v>15</v>
      </c>
      <c r="AO85" s="44">
        <f>G85*0</f>
        <v>0</v>
      </c>
      <c r="AP85" s="44">
        <f>G85*(1-0)</f>
        <v>0</v>
      </c>
      <c r="AQ85" s="45" t="s">
        <v>20</v>
      </c>
      <c r="AV85" s="44">
        <f>AW85+AX85</f>
        <v>0</v>
      </c>
      <c r="AW85" s="44">
        <f>F85*AO85</f>
        <v>0</v>
      </c>
      <c r="AX85" s="44">
        <f>F85*AP85</f>
        <v>0</v>
      </c>
      <c r="AY85" s="47" t="s">
        <v>436</v>
      </c>
      <c r="AZ85" s="47" t="s">
        <v>454</v>
      </c>
      <c r="BA85" s="36" t="s">
        <v>458</v>
      </c>
      <c r="BC85" s="44">
        <f>AW85+AX85</f>
        <v>0</v>
      </c>
      <c r="BD85" s="44">
        <f>G85/(100-BE85)*100</f>
        <v>0</v>
      </c>
      <c r="BE85" s="44">
        <v>0</v>
      </c>
      <c r="BF85" s="44">
        <f>L85</f>
        <v>0</v>
      </c>
      <c r="BH85" s="26">
        <f>F85*AO85</f>
        <v>0</v>
      </c>
      <c r="BI85" s="26">
        <f>F85*AP85</f>
        <v>0</v>
      </c>
      <c r="BJ85" s="26">
        <f>F85*G85</f>
        <v>0</v>
      </c>
      <c r="BK85" s="26" t="s">
        <v>463</v>
      </c>
      <c r="BL85" s="44">
        <v>771</v>
      </c>
    </row>
    <row r="86" spans="1:47" ht="12.75">
      <c r="A86" s="113"/>
      <c r="B86" s="114"/>
      <c r="C86" s="114" t="s">
        <v>156</v>
      </c>
      <c r="D86" s="114" t="s">
        <v>297</v>
      </c>
      <c r="E86" s="113" t="s">
        <v>15</v>
      </c>
      <c r="F86" s="113" t="s">
        <v>15</v>
      </c>
      <c r="G86" s="113"/>
      <c r="H86" s="115">
        <f>SUM(H87:H96)</f>
        <v>0</v>
      </c>
      <c r="I86" s="115">
        <f>SUM(I87:I96)</f>
        <v>0</v>
      </c>
      <c r="J86" s="115">
        <f>SUM(J87:J96)</f>
        <v>0</v>
      </c>
      <c r="K86" s="116"/>
      <c r="L86" s="115">
        <f>SUM(L87:L96)</f>
        <v>0.06759</v>
      </c>
      <c r="M86" s="117"/>
      <c r="N86" s="52"/>
      <c r="AI86" s="36"/>
      <c r="AS86" s="50">
        <f>SUM(AJ87:AJ96)</f>
        <v>0</v>
      </c>
      <c r="AT86" s="50">
        <f>SUM(AK87:AK96)</f>
        <v>0</v>
      </c>
      <c r="AU86" s="50">
        <f>SUM(AL87:AL96)</f>
        <v>0</v>
      </c>
    </row>
    <row r="87" spans="1:64" ht="12.75">
      <c r="A87" s="57" t="s">
        <v>53</v>
      </c>
      <c r="B87" s="57"/>
      <c r="C87" s="57" t="s">
        <v>157</v>
      </c>
      <c r="D87" s="57" t="s">
        <v>298</v>
      </c>
      <c r="E87" s="57" t="s">
        <v>400</v>
      </c>
      <c r="F87" s="58">
        <v>4</v>
      </c>
      <c r="G87" s="58"/>
      <c r="H87" s="58">
        <f aca="true" t="shared" si="26" ref="H87:H96">F87*AO87</f>
        <v>0</v>
      </c>
      <c r="I87" s="58">
        <f aca="true" t="shared" si="27" ref="I87:I96">F87*AP87</f>
        <v>0</v>
      </c>
      <c r="J87" s="58">
        <f aca="true" t="shared" si="28" ref="J87:J96">F87*G87</f>
        <v>0</v>
      </c>
      <c r="K87" s="58">
        <v>0.0018</v>
      </c>
      <c r="L87" s="58">
        <f aca="true" t="shared" si="29" ref="L87:L96">F87*K87</f>
        <v>0.0072</v>
      </c>
      <c r="M87" s="55" t="s">
        <v>419</v>
      </c>
      <c r="N87" s="52"/>
      <c r="Z87" s="44">
        <f aca="true" t="shared" si="30" ref="Z87:Z96">IF(AQ87="5",BJ87,0)</f>
        <v>0</v>
      </c>
      <c r="AB87" s="44">
        <f aca="true" t="shared" si="31" ref="AB87:AB96">IF(AQ87="1",BH87,0)</f>
        <v>0</v>
      </c>
      <c r="AC87" s="44">
        <f aca="true" t="shared" si="32" ref="AC87:AC96">IF(AQ87="1",BI87,0)</f>
        <v>0</v>
      </c>
      <c r="AD87" s="44">
        <f aca="true" t="shared" si="33" ref="AD87:AD96">IF(AQ87="7",BH87,0)</f>
        <v>0</v>
      </c>
      <c r="AE87" s="44">
        <f aca="true" t="shared" si="34" ref="AE87:AE96">IF(AQ87="7",BI87,0)</f>
        <v>0</v>
      </c>
      <c r="AF87" s="44">
        <f aca="true" t="shared" si="35" ref="AF87:AF96">IF(AQ87="2",BH87,0)</f>
        <v>0</v>
      </c>
      <c r="AG87" s="44">
        <f aca="true" t="shared" si="36" ref="AG87:AG96">IF(AQ87="2",BI87,0)</f>
        <v>0</v>
      </c>
      <c r="AH87" s="44">
        <f aca="true" t="shared" si="37" ref="AH87:AH96">IF(AQ87="0",BJ87,0)</f>
        <v>0</v>
      </c>
      <c r="AI87" s="36"/>
      <c r="AJ87" s="26">
        <f aca="true" t="shared" si="38" ref="AJ87:AJ96">IF(AN87=0,J87,0)</f>
        <v>0</v>
      </c>
      <c r="AK87" s="26">
        <f aca="true" t="shared" si="39" ref="AK87:AK96">IF(AN87=15,J87,0)</f>
        <v>0</v>
      </c>
      <c r="AL87" s="26">
        <f aca="true" t="shared" si="40" ref="AL87:AL96">IF(AN87=21,J87,0)</f>
        <v>0</v>
      </c>
      <c r="AN87" s="44">
        <v>15</v>
      </c>
      <c r="AO87" s="44">
        <f>G87*0</f>
        <v>0</v>
      </c>
      <c r="AP87" s="44">
        <f>G87*(1-0)</f>
        <v>0</v>
      </c>
      <c r="AQ87" s="45" t="s">
        <v>22</v>
      </c>
      <c r="AV87" s="44">
        <f aca="true" t="shared" si="41" ref="AV87:AV96">AW87+AX87</f>
        <v>0</v>
      </c>
      <c r="AW87" s="44">
        <f aca="true" t="shared" si="42" ref="AW87:AW96">F87*AO87</f>
        <v>0</v>
      </c>
      <c r="AX87" s="44">
        <f aca="true" t="shared" si="43" ref="AX87:AX96">F87*AP87</f>
        <v>0</v>
      </c>
      <c r="AY87" s="47" t="s">
        <v>437</v>
      </c>
      <c r="AZ87" s="47" t="s">
        <v>455</v>
      </c>
      <c r="BA87" s="36" t="s">
        <v>458</v>
      </c>
      <c r="BC87" s="44">
        <f aca="true" t="shared" si="44" ref="BC87:BC96">AW87+AX87</f>
        <v>0</v>
      </c>
      <c r="BD87" s="44">
        <f aca="true" t="shared" si="45" ref="BD87:BD96">G87/(100-BE87)*100</f>
        <v>0</v>
      </c>
      <c r="BE87" s="44">
        <v>0</v>
      </c>
      <c r="BF87" s="44">
        <f aca="true" t="shared" si="46" ref="BF87:BF96">L87</f>
        <v>0.0072</v>
      </c>
      <c r="BH87" s="26">
        <f aca="true" t="shared" si="47" ref="BH87:BH96">F87*AO87</f>
        <v>0</v>
      </c>
      <c r="BI87" s="26">
        <f aca="true" t="shared" si="48" ref="BI87:BI96">F87*AP87</f>
        <v>0</v>
      </c>
      <c r="BJ87" s="26">
        <f aca="true" t="shared" si="49" ref="BJ87:BJ96">F87*G87</f>
        <v>0</v>
      </c>
      <c r="BK87" s="26" t="s">
        <v>463</v>
      </c>
      <c r="BL87" s="44">
        <v>766</v>
      </c>
    </row>
    <row r="88" spans="1:64" ht="12.75">
      <c r="A88" s="57" t="s">
        <v>54</v>
      </c>
      <c r="B88" s="57"/>
      <c r="C88" s="57" t="s">
        <v>158</v>
      </c>
      <c r="D88" s="57" t="s">
        <v>299</v>
      </c>
      <c r="E88" s="57" t="s">
        <v>400</v>
      </c>
      <c r="F88" s="58">
        <v>4</v>
      </c>
      <c r="G88" s="58"/>
      <c r="H88" s="58">
        <f t="shared" si="26"/>
        <v>0</v>
      </c>
      <c r="I88" s="58">
        <f t="shared" si="27"/>
        <v>0</v>
      </c>
      <c r="J88" s="58">
        <f t="shared" si="28"/>
        <v>0</v>
      </c>
      <c r="K88" s="58">
        <v>0</v>
      </c>
      <c r="L88" s="58">
        <f t="shared" si="29"/>
        <v>0</v>
      </c>
      <c r="M88" s="55" t="s">
        <v>419</v>
      </c>
      <c r="N88" s="52"/>
      <c r="Z88" s="44">
        <f t="shared" si="30"/>
        <v>0</v>
      </c>
      <c r="AB88" s="44">
        <f t="shared" si="31"/>
        <v>0</v>
      </c>
      <c r="AC88" s="44">
        <f t="shared" si="32"/>
        <v>0</v>
      </c>
      <c r="AD88" s="44">
        <f t="shared" si="33"/>
        <v>0</v>
      </c>
      <c r="AE88" s="44">
        <f t="shared" si="34"/>
        <v>0</v>
      </c>
      <c r="AF88" s="44">
        <f t="shared" si="35"/>
        <v>0</v>
      </c>
      <c r="AG88" s="44">
        <f t="shared" si="36"/>
        <v>0</v>
      </c>
      <c r="AH88" s="44">
        <f t="shared" si="37"/>
        <v>0</v>
      </c>
      <c r="AI88" s="36"/>
      <c r="AJ88" s="26">
        <f t="shared" si="38"/>
        <v>0</v>
      </c>
      <c r="AK88" s="26">
        <f t="shared" si="39"/>
        <v>0</v>
      </c>
      <c r="AL88" s="26">
        <f t="shared" si="40"/>
        <v>0</v>
      </c>
      <c r="AN88" s="44">
        <v>15</v>
      </c>
      <c r="AO88" s="44">
        <f>G88*0</f>
        <v>0</v>
      </c>
      <c r="AP88" s="44">
        <f>G88*(1-0)</f>
        <v>0</v>
      </c>
      <c r="AQ88" s="45" t="s">
        <v>22</v>
      </c>
      <c r="AV88" s="44">
        <f t="shared" si="41"/>
        <v>0</v>
      </c>
      <c r="AW88" s="44">
        <f t="shared" si="42"/>
        <v>0</v>
      </c>
      <c r="AX88" s="44">
        <f t="shared" si="43"/>
        <v>0</v>
      </c>
      <c r="AY88" s="47" t="s">
        <v>437</v>
      </c>
      <c r="AZ88" s="47" t="s">
        <v>455</v>
      </c>
      <c r="BA88" s="36" t="s">
        <v>458</v>
      </c>
      <c r="BC88" s="44">
        <f t="shared" si="44"/>
        <v>0</v>
      </c>
      <c r="BD88" s="44">
        <f t="shared" si="45"/>
        <v>0</v>
      </c>
      <c r="BE88" s="44">
        <v>0</v>
      </c>
      <c r="BF88" s="44">
        <f t="shared" si="46"/>
        <v>0</v>
      </c>
      <c r="BH88" s="26">
        <f t="shared" si="47"/>
        <v>0</v>
      </c>
      <c r="BI88" s="26">
        <f t="shared" si="48"/>
        <v>0</v>
      </c>
      <c r="BJ88" s="26">
        <f t="shared" si="49"/>
        <v>0</v>
      </c>
      <c r="BK88" s="26" t="s">
        <v>463</v>
      </c>
      <c r="BL88" s="44">
        <v>766</v>
      </c>
    </row>
    <row r="89" spans="1:64" ht="12.75">
      <c r="A89" s="57" t="s">
        <v>55</v>
      </c>
      <c r="B89" s="57"/>
      <c r="C89" s="57" t="s">
        <v>159</v>
      </c>
      <c r="D89" s="57" t="s">
        <v>300</v>
      </c>
      <c r="E89" s="57" t="s">
        <v>400</v>
      </c>
      <c r="F89" s="58">
        <v>4</v>
      </c>
      <c r="G89" s="58"/>
      <c r="H89" s="58">
        <f t="shared" si="26"/>
        <v>0</v>
      </c>
      <c r="I89" s="58">
        <f t="shared" si="27"/>
        <v>0</v>
      </c>
      <c r="J89" s="58">
        <f t="shared" si="28"/>
        <v>0</v>
      </c>
      <c r="K89" s="58">
        <v>1E-05</v>
      </c>
      <c r="L89" s="58">
        <f t="shared" si="29"/>
        <v>4E-05</v>
      </c>
      <c r="M89" s="55" t="s">
        <v>419</v>
      </c>
      <c r="N89" s="52"/>
      <c r="Z89" s="44">
        <f t="shared" si="30"/>
        <v>0</v>
      </c>
      <c r="AB89" s="44">
        <f t="shared" si="31"/>
        <v>0</v>
      </c>
      <c r="AC89" s="44">
        <f t="shared" si="32"/>
        <v>0</v>
      </c>
      <c r="AD89" s="44">
        <f t="shared" si="33"/>
        <v>0</v>
      </c>
      <c r="AE89" s="44">
        <f t="shared" si="34"/>
        <v>0</v>
      </c>
      <c r="AF89" s="44">
        <f t="shared" si="35"/>
        <v>0</v>
      </c>
      <c r="AG89" s="44">
        <f t="shared" si="36"/>
        <v>0</v>
      </c>
      <c r="AH89" s="44">
        <f t="shared" si="37"/>
        <v>0</v>
      </c>
      <c r="AI89" s="36"/>
      <c r="AJ89" s="26">
        <f t="shared" si="38"/>
        <v>0</v>
      </c>
      <c r="AK89" s="26">
        <f t="shared" si="39"/>
        <v>0</v>
      </c>
      <c r="AL89" s="26">
        <f t="shared" si="40"/>
        <v>0</v>
      </c>
      <c r="AN89" s="44">
        <v>15</v>
      </c>
      <c r="AO89" s="44">
        <f>G89*0.0332217573221757</f>
        <v>0</v>
      </c>
      <c r="AP89" s="44">
        <f>G89*(1-0.0332217573221757)</f>
        <v>0</v>
      </c>
      <c r="AQ89" s="45" t="s">
        <v>22</v>
      </c>
      <c r="AV89" s="44">
        <f t="shared" si="41"/>
        <v>0</v>
      </c>
      <c r="AW89" s="44">
        <f t="shared" si="42"/>
        <v>0</v>
      </c>
      <c r="AX89" s="44">
        <f t="shared" si="43"/>
        <v>0</v>
      </c>
      <c r="AY89" s="47" t="s">
        <v>437</v>
      </c>
      <c r="AZ89" s="47" t="s">
        <v>455</v>
      </c>
      <c r="BA89" s="36" t="s">
        <v>458</v>
      </c>
      <c r="BC89" s="44">
        <f t="shared" si="44"/>
        <v>0</v>
      </c>
      <c r="BD89" s="44">
        <f t="shared" si="45"/>
        <v>0</v>
      </c>
      <c r="BE89" s="44">
        <v>0</v>
      </c>
      <c r="BF89" s="44">
        <f t="shared" si="46"/>
        <v>4E-05</v>
      </c>
      <c r="BH89" s="26">
        <f t="shared" si="47"/>
        <v>0</v>
      </c>
      <c r="BI89" s="26">
        <f t="shared" si="48"/>
        <v>0</v>
      </c>
      <c r="BJ89" s="26">
        <f t="shared" si="49"/>
        <v>0</v>
      </c>
      <c r="BK89" s="26" t="s">
        <v>463</v>
      </c>
      <c r="BL89" s="44">
        <v>766</v>
      </c>
    </row>
    <row r="90" spans="1:64" ht="12.75">
      <c r="A90" s="57" t="s">
        <v>56</v>
      </c>
      <c r="B90" s="57"/>
      <c r="C90" s="57" t="s">
        <v>160</v>
      </c>
      <c r="D90" s="57" t="s">
        <v>301</v>
      </c>
      <c r="E90" s="57" t="s">
        <v>400</v>
      </c>
      <c r="F90" s="58">
        <v>3</v>
      </c>
      <c r="G90" s="58"/>
      <c r="H90" s="58">
        <f t="shared" si="26"/>
        <v>0</v>
      </c>
      <c r="I90" s="58">
        <f t="shared" si="27"/>
        <v>0</v>
      </c>
      <c r="J90" s="58">
        <f t="shared" si="28"/>
        <v>0</v>
      </c>
      <c r="K90" s="58">
        <v>0</v>
      </c>
      <c r="L90" s="58">
        <f t="shared" si="29"/>
        <v>0</v>
      </c>
      <c r="M90" s="55" t="s">
        <v>419</v>
      </c>
      <c r="N90" s="52"/>
      <c r="Z90" s="44">
        <f t="shared" si="30"/>
        <v>0</v>
      </c>
      <c r="AB90" s="44">
        <f t="shared" si="31"/>
        <v>0</v>
      </c>
      <c r="AC90" s="44">
        <f t="shared" si="32"/>
        <v>0</v>
      </c>
      <c r="AD90" s="44">
        <f t="shared" si="33"/>
        <v>0</v>
      </c>
      <c r="AE90" s="44">
        <f t="shared" si="34"/>
        <v>0</v>
      </c>
      <c r="AF90" s="44">
        <f t="shared" si="35"/>
        <v>0</v>
      </c>
      <c r="AG90" s="44">
        <f t="shared" si="36"/>
        <v>0</v>
      </c>
      <c r="AH90" s="44">
        <f t="shared" si="37"/>
        <v>0</v>
      </c>
      <c r="AI90" s="36"/>
      <c r="AJ90" s="26">
        <f t="shared" si="38"/>
        <v>0</v>
      </c>
      <c r="AK90" s="26">
        <f t="shared" si="39"/>
        <v>0</v>
      </c>
      <c r="AL90" s="26">
        <f t="shared" si="40"/>
        <v>0</v>
      </c>
      <c r="AN90" s="44">
        <v>15</v>
      </c>
      <c r="AO90" s="44">
        <f>G90*0</f>
        <v>0</v>
      </c>
      <c r="AP90" s="44">
        <f>G90*(1-0)</f>
        <v>0</v>
      </c>
      <c r="AQ90" s="45" t="s">
        <v>22</v>
      </c>
      <c r="AV90" s="44">
        <f t="shared" si="41"/>
        <v>0</v>
      </c>
      <c r="AW90" s="44">
        <f t="shared" si="42"/>
        <v>0</v>
      </c>
      <c r="AX90" s="44">
        <f t="shared" si="43"/>
        <v>0</v>
      </c>
      <c r="AY90" s="47" t="s">
        <v>437</v>
      </c>
      <c r="AZ90" s="47" t="s">
        <v>455</v>
      </c>
      <c r="BA90" s="36" t="s">
        <v>458</v>
      </c>
      <c r="BC90" s="44">
        <f t="shared" si="44"/>
        <v>0</v>
      </c>
      <c r="BD90" s="44">
        <f t="shared" si="45"/>
        <v>0</v>
      </c>
      <c r="BE90" s="44">
        <v>0</v>
      </c>
      <c r="BF90" s="44">
        <f t="shared" si="46"/>
        <v>0</v>
      </c>
      <c r="BH90" s="26">
        <f t="shared" si="47"/>
        <v>0</v>
      </c>
      <c r="BI90" s="26">
        <f t="shared" si="48"/>
        <v>0</v>
      </c>
      <c r="BJ90" s="26">
        <f t="shared" si="49"/>
        <v>0</v>
      </c>
      <c r="BK90" s="26" t="s">
        <v>463</v>
      </c>
      <c r="BL90" s="44">
        <v>766</v>
      </c>
    </row>
    <row r="91" spans="1:64" ht="12.75">
      <c r="A91" s="70" t="s">
        <v>57</v>
      </c>
      <c r="B91" s="70"/>
      <c r="C91" s="70" t="s">
        <v>161</v>
      </c>
      <c r="D91" s="70" t="s">
        <v>302</v>
      </c>
      <c r="E91" s="70" t="s">
        <v>400</v>
      </c>
      <c r="F91" s="71">
        <v>1</v>
      </c>
      <c r="G91" s="71"/>
      <c r="H91" s="71">
        <f t="shared" si="26"/>
        <v>0</v>
      </c>
      <c r="I91" s="71">
        <f t="shared" si="27"/>
        <v>0</v>
      </c>
      <c r="J91" s="71">
        <f t="shared" si="28"/>
        <v>0</v>
      </c>
      <c r="K91" s="71">
        <v>0.0138</v>
      </c>
      <c r="L91" s="71">
        <f t="shared" si="29"/>
        <v>0.0138</v>
      </c>
      <c r="M91" s="69" t="s">
        <v>419</v>
      </c>
      <c r="N91" s="52"/>
      <c r="Z91" s="44">
        <f t="shared" si="30"/>
        <v>0</v>
      </c>
      <c r="AB91" s="44">
        <f t="shared" si="31"/>
        <v>0</v>
      </c>
      <c r="AC91" s="44">
        <f t="shared" si="32"/>
        <v>0</v>
      </c>
      <c r="AD91" s="44">
        <f t="shared" si="33"/>
        <v>0</v>
      </c>
      <c r="AE91" s="44">
        <f t="shared" si="34"/>
        <v>0</v>
      </c>
      <c r="AF91" s="44">
        <f t="shared" si="35"/>
        <v>0</v>
      </c>
      <c r="AG91" s="44">
        <f t="shared" si="36"/>
        <v>0</v>
      </c>
      <c r="AH91" s="44">
        <f t="shared" si="37"/>
        <v>0</v>
      </c>
      <c r="AI91" s="36"/>
      <c r="AJ91" s="28">
        <f t="shared" si="38"/>
        <v>0</v>
      </c>
      <c r="AK91" s="28">
        <f t="shared" si="39"/>
        <v>0</v>
      </c>
      <c r="AL91" s="28">
        <f t="shared" si="40"/>
        <v>0</v>
      </c>
      <c r="AN91" s="44">
        <v>15</v>
      </c>
      <c r="AO91" s="44">
        <f>G91*1</f>
        <v>0</v>
      </c>
      <c r="AP91" s="44">
        <f>G91*(1-1)</f>
        <v>0</v>
      </c>
      <c r="AQ91" s="46" t="s">
        <v>22</v>
      </c>
      <c r="AV91" s="44">
        <f t="shared" si="41"/>
        <v>0</v>
      </c>
      <c r="AW91" s="44">
        <f t="shared" si="42"/>
        <v>0</v>
      </c>
      <c r="AX91" s="44">
        <f t="shared" si="43"/>
        <v>0</v>
      </c>
      <c r="AY91" s="47" t="s">
        <v>437</v>
      </c>
      <c r="AZ91" s="47" t="s">
        <v>455</v>
      </c>
      <c r="BA91" s="36" t="s">
        <v>458</v>
      </c>
      <c r="BC91" s="44">
        <f t="shared" si="44"/>
        <v>0</v>
      </c>
      <c r="BD91" s="44">
        <f t="shared" si="45"/>
        <v>0</v>
      </c>
      <c r="BE91" s="44">
        <v>0</v>
      </c>
      <c r="BF91" s="44">
        <f t="shared" si="46"/>
        <v>0.0138</v>
      </c>
      <c r="BH91" s="28">
        <f t="shared" si="47"/>
        <v>0</v>
      </c>
      <c r="BI91" s="28">
        <f t="shared" si="48"/>
        <v>0</v>
      </c>
      <c r="BJ91" s="28">
        <f t="shared" si="49"/>
        <v>0</v>
      </c>
      <c r="BK91" s="28" t="s">
        <v>464</v>
      </c>
      <c r="BL91" s="44">
        <v>766</v>
      </c>
    </row>
    <row r="92" spans="1:64" ht="12.75">
      <c r="A92" s="70" t="s">
        <v>58</v>
      </c>
      <c r="B92" s="70"/>
      <c r="C92" s="70" t="s">
        <v>162</v>
      </c>
      <c r="D92" s="70" t="s">
        <v>303</v>
      </c>
      <c r="E92" s="70" t="s">
        <v>400</v>
      </c>
      <c r="F92" s="71">
        <v>2</v>
      </c>
      <c r="G92" s="71"/>
      <c r="H92" s="71">
        <f t="shared" si="26"/>
        <v>0</v>
      </c>
      <c r="I92" s="71">
        <f t="shared" si="27"/>
        <v>0</v>
      </c>
      <c r="J92" s="71">
        <f t="shared" si="28"/>
        <v>0</v>
      </c>
      <c r="K92" s="71">
        <v>0.0205</v>
      </c>
      <c r="L92" s="71">
        <f t="shared" si="29"/>
        <v>0.041</v>
      </c>
      <c r="M92" s="69" t="s">
        <v>419</v>
      </c>
      <c r="N92" s="52"/>
      <c r="Z92" s="44">
        <f t="shared" si="30"/>
        <v>0</v>
      </c>
      <c r="AB92" s="44">
        <f t="shared" si="31"/>
        <v>0</v>
      </c>
      <c r="AC92" s="44">
        <f t="shared" si="32"/>
        <v>0</v>
      </c>
      <c r="AD92" s="44">
        <f t="shared" si="33"/>
        <v>0</v>
      </c>
      <c r="AE92" s="44">
        <f t="shared" si="34"/>
        <v>0</v>
      </c>
      <c r="AF92" s="44">
        <f t="shared" si="35"/>
        <v>0</v>
      </c>
      <c r="AG92" s="44">
        <f t="shared" si="36"/>
        <v>0</v>
      </c>
      <c r="AH92" s="44">
        <f t="shared" si="37"/>
        <v>0</v>
      </c>
      <c r="AI92" s="36"/>
      <c r="AJ92" s="28">
        <f t="shared" si="38"/>
        <v>0</v>
      </c>
      <c r="AK92" s="28">
        <f t="shared" si="39"/>
        <v>0</v>
      </c>
      <c r="AL92" s="28">
        <f t="shared" si="40"/>
        <v>0</v>
      </c>
      <c r="AN92" s="44">
        <v>15</v>
      </c>
      <c r="AO92" s="44">
        <f>G92*1</f>
        <v>0</v>
      </c>
      <c r="AP92" s="44">
        <f>G92*(1-1)</f>
        <v>0</v>
      </c>
      <c r="AQ92" s="46" t="s">
        <v>22</v>
      </c>
      <c r="AV92" s="44">
        <f t="shared" si="41"/>
        <v>0</v>
      </c>
      <c r="AW92" s="44">
        <f t="shared" si="42"/>
        <v>0</v>
      </c>
      <c r="AX92" s="44">
        <f t="shared" si="43"/>
        <v>0</v>
      </c>
      <c r="AY92" s="47" t="s">
        <v>437</v>
      </c>
      <c r="AZ92" s="47" t="s">
        <v>455</v>
      </c>
      <c r="BA92" s="36" t="s">
        <v>458</v>
      </c>
      <c r="BC92" s="44">
        <f t="shared" si="44"/>
        <v>0</v>
      </c>
      <c r="BD92" s="44">
        <f t="shared" si="45"/>
        <v>0</v>
      </c>
      <c r="BE92" s="44">
        <v>0</v>
      </c>
      <c r="BF92" s="44">
        <f t="shared" si="46"/>
        <v>0.041</v>
      </c>
      <c r="BH92" s="28">
        <f t="shared" si="47"/>
        <v>0</v>
      </c>
      <c r="BI92" s="28">
        <f t="shared" si="48"/>
        <v>0</v>
      </c>
      <c r="BJ92" s="28">
        <f t="shared" si="49"/>
        <v>0</v>
      </c>
      <c r="BK92" s="28" t="s">
        <v>464</v>
      </c>
      <c r="BL92" s="44">
        <v>766</v>
      </c>
    </row>
    <row r="93" spans="1:64" ht="12.75">
      <c r="A93" s="70" t="s">
        <v>59</v>
      </c>
      <c r="B93" s="70"/>
      <c r="C93" s="70" t="s">
        <v>163</v>
      </c>
      <c r="D93" s="70" t="s">
        <v>304</v>
      </c>
      <c r="E93" s="70" t="s">
        <v>400</v>
      </c>
      <c r="F93" s="71">
        <v>1</v>
      </c>
      <c r="G93" s="71"/>
      <c r="H93" s="71">
        <f t="shared" si="26"/>
        <v>0</v>
      </c>
      <c r="I93" s="71">
        <f t="shared" si="27"/>
        <v>0</v>
      </c>
      <c r="J93" s="71">
        <f t="shared" si="28"/>
        <v>0</v>
      </c>
      <c r="K93" s="71">
        <v>0.0009</v>
      </c>
      <c r="L93" s="71">
        <f t="shared" si="29"/>
        <v>0.0009</v>
      </c>
      <c r="M93" s="69" t="s">
        <v>419</v>
      </c>
      <c r="N93" s="52"/>
      <c r="Z93" s="44">
        <f t="shared" si="30"/>
        <v>0</v>
      </c>
      <c r="AB93" s="44">
        <f t="shared" si="31"/>
        <v>0</v>
      </c>
      <c r="AC93" s="44">
        <f t="shared" si="32"/>
        <v>0</v>
      </c>
      <c r="AD93" s="44">
        <f t="shared" si="33"/>
        <v>0</v>
      </c>
      <c r="AE93" s="44">
        <f t="shared" si="34"/>
        <v>0</v>
      </c>
      <c r="AF93" s="44">
        <f t="shared" si="35"/>
        <v>0</v>
      </c>
      <c r="AG93" s="44">
        <f t="shared" si="36"/>
        <v>0</v>
      </c>
      <c r="AH93" s="44">
        <f t="shared" si="37"/>
        <v>0</v>
      </c>
      <c r="AI93" s="36"/>
      <c r="AJ93" s="28">
        <f t="shared" si="38"/>
        <v>0</v>
      </c>
      <c r="AK93" s="28">
        <f t="shared" si="39"/>
        <v>0</v>
      </c>
      <c r="AL93" s="28">
        <f t="shared" si="40"/>
        <v>0</v>
      </c>
      <c r="AN93" s="44">
        <v>15</v>
      </c>
      <c r="AO93" s="44">
        <f>G93*1</f>
        <v>0</v>
      </c>
      <c r="AP93" s="44">
        <f>G93*(1-1)</f>
        <v>0</v>
      </c>
      <c r="AQ93" s="46" t="s">
        <v>22</v>
      </c>
      <c r="AV93" s="44">
        <f t="shared" si="41"/>
        <v>0</v>
      </c>
      <c r="AW93" s="44">
        <f t="shared" si="42"/>
        <v>0</v>
      </c>
      <c r="AX93" s="44">
        <f t="shared" si="43"/>
        <v>0</v>
      </c>
      <c r="AY93" s="47" t="s">
        <v>437</v>
      </c>
      <c r="AZ93" s="47" t="s">
        <v>455</v>
      </c>
      <c r="BA93" s="36" t="s">
        <v>458</v>
      </c>
      <c r="BC93" s="44">
        <f t="shared" si="44"/>
        <v>0</v>
      </c>
      <c r="BD93" s="44">
        <f t="shared" si="45"/>
        <v>0</v>
      </c>
      <c r="BE93" s="44">
        <v>0</v>
      </c>
      <c r="BF93" s="44">
        <f t="shared" si="46"/>
        <v>0.0009</v>
      </c>
      <c r="BH93" s="28">
        <f t="shared" si="47"/>
        <v>0</v>
      </c>
      <c r="BI93" s="28">
        <f t="shared" si="48"/>
        <v>0</v>
      </c>
      <c r="BJ93" s="28">
        <f t="shared" si="49"/>
        <v>0</v>
      </c>
      <c r="BK93" s="28" t="s">
        <v>464</v>
      </c>
      <c r="BL93" s="44">
        <v>766</v>
      </c>
    </row>
    <row r="94" spans="1:64" ht="12.75">
      <c r="A94" s="70" t="s">
        <v>60</v>
      </c>
      <c r="B94" s="70"/>
      <c r="C94" s="70" t="s">
        <v>164</v>
      </c>
      <c r="D94" s="70" t="s">
        <v>305</v>
      </c>
      <c r="E94" s="70" t="s">
        <v>400</v>
      </c>
      <c r="F94" s="71">
        <v>2</v>
      </c>
      <c r="G94" s="71"/>
      <c r="H94" s="71">
        <f t="shared" si="26"/>
        <v>0</v>
      </c>
      <c r="I94" s="71">
        <f t="shared" si="27"/>
        <v>0</v>
      </c>
      <c r="J94" s="71">
        <f t="shared" si="28"/>
        <v>0</v>
      </c>
      <c r="K94" s="71">
        <v>0.0012</v>
      </c>
      <c r="L94" s="71">
        <f t="shared" si="29"/>
        <v>0.0024</v>
      </c>
      <c r="M94" s="69" t="s">
        <v>419</v>
      </c>
      <c r="N94" s="52"/>
      <c r="Z94" s="44">
        <f t="shared" si="30"/>
        <v>0</v>
      </c>
      <c r="AB94" s="44">
        <f t="shared" si="31"/>
        <v>0</v>
      </c>
      <c r="AC94" s="44">
        <f t="shared" si="32"/>
        <v>0</v>
      </c>
      <c r="AD94" s="44">
        <f t="shared" si="33"/>
        <v>0</v>
      </c>
      <c r="AE94" s="44">
        <f t="shared" si="34"/>
        <v>0</v>
      </c>
      <c r="AF94" s="44">
        <f t="shared" si="35"/>
        <v>0</v>
      </c>
      <c r="AG94" s="44">
        <f t="shared" si="36"/>
        <v>0</v>
      </c>
      <c r="AH94" s="44">
        <f t="shared" si="37"/>
        <v>0</v>
      </c>
      <c r="AI94" s="36"/>
      <c r="AJ94" s="28">
        <f t="shared" si="38"/>
        <v>0</v>
      </c>
      <c r="AK94" s="28">
        <f t="shared" si="39"/>
        <v>0</v>
      </c>
      <c r="AL94" s="28">
        <f t="shared" si="40"/>
        <v>0</v>
      </c>
      <c r="AN94" s="44">
        <v>15</v>
      </c>
      <c r="AO94" s="44">
        <f>G94*1</f>
        <v>0</v>
      </c>
      <c r="AP94" s="44">
        <f>G94*(1-1)</f>
        <v>0</v>
      </c>
      <c r="AQ94" s="46" t="s">
        <v>22</v>
      </c>
      <c r="AV94" s="44">
        <f t="shared" si="41"/>
        <v>0</v>
      </c>
      <c r="AW94" s="44">
        <f t="shared" si="42"/>
        <v>0</v>
      </c>
      <c r="AX94" s="44">
        <f t="shared" si="43"/>
        <v>0</v>
      </c>
      <c r="AY94" s="47" t="s">
        <v>437</v>
      </c>
      <c r="AZ94" s="47" t="s">
        <v>455</v>
      </c>
      <c r="BA94" s="36" t="s">
        <v>458</v>
      </c>
      <c r="BC94" s="44">
        <f t="shared" si="44"/>
        <v>0</v>
      </c>
      <c r="BD94" s="44">
        <f t="shared" si="45"/>
        <v>0</v>
      </c>
      <c r="BE94" s="44">
        <v>0</v>
      </c>
      <c r="BF94" s="44">
        <f t="shared" si="46"/>
        <v>0.0024</v>
      </c>
      <c r="BH94" s="28">
        <f t="shared" si="47"/>
        <v>0</v>
      </c>
      <c r="BI94" s="28">
        <f t="shared" si="48"/>
        <v>0</v>
      </c>
      <c r="BJ94" s="28">
        <f t="shared" si="49"/>
        <v>0</v>
      </c>
      <c r="BK94" s="28" t="s">
        <v>464</v>
      </c>
      <c r="BL94" s="44">
        <v>766</v>
      </c>
    </row>
    <row r="95" spans="1:64" ht="12.75">
      <c r="A95" s="70" t="s">
        <v>61</v>
      </c>
      <c r="B95" s="70"/>
      <c r="C95" s="70" t="s">
        <v>165</v>
      </c>
      <c r="D95" s="70" t="s">
        <v>306</v>
      </c>
      <c r="E95" s="70" t="s">
        <v>400</v>
      </c>
      <c r="F95" s="71">
        <v>3</v>
      </c>
      <c r="G95" s="71"/>
      <c r="H95" s="71">
        <f t="shared" si="26"/>
        <v>0</v>
      </c>
      <c r="I95" s="71">
        <f t="shared" si="27"/>
        <v>0</v>
      </c>
      <c r="J95" s="71">
        <f t="shared" si="28"/>
        <v>0</v>
      </c>
      <c r="K95" s="71">
        <v>0.00075</v>
      </c>
      <c r="L95" s="71">
        <f t="shared" si="29"/>
        <v>0.0022500000000000003</v>
      </c>
      <c r="M95" s="69" t="s">
        <v>419</v>
      </c>
      <c r="N95" s="52"/>
      <c r="Z95" s="44">
        <f t="shared" si="30"/>
        <v>0</v>
      </c>
      <c r="AB95" s="44">
        <f t="shared" si="31"/>
        <v>0</v>
      </c>
      <c r="AC95" s="44">
        <f t="shared" si="32"/>
        <v>0</v>
      </c>
      <c r="AD95" s="44">
        <f t="shared" si="33"/>
        <v>0</v>
      </c>
      <c r="AE95" s="44">
        <f t="shared" si="34"/>
        <v>0</v>
      </c>
      <c r="AF95" s="44">
        <f t="shared" si="35"/>
        <v>0</v>
      </c>
      <c r="AG95" s="44">
        <f t="shared" si="36"/>
        <v>0</v>
      </c>
      <c r="AH95" s="44">
        <f t="shared" si="37"/>
        <v>0</v>
      </c>
      <c r="AI95" s="36"/>
      <c r="AJ95" s="28">
        <f t="shared" si="38"/>
        <v>0</v>
      </c>
      <c r="AK95" s="28">
        <f t="shared" si="39"/>
        <v>0</v>
      </c>
      <c r="AL95" s="28">
        <f t="shared" si="40"/>
        <v>0</v>
      </c>
      <c r="AN95" s="44">
        <v>15</v>
      </c>
      <c r="AO95" s="44">
        <f>G95*1</f>
        <v>0</v>
      </c>
      <c r="AP95" s="44">
        <f>G95*(1-1)</f>
        <v>0</v>
      </c>
      <c r="AQ95" s="46" t="s">
        <v>22</v>
      </c>
      <c r="AV95" s="44">
        <f t="shared" si="41"/>
        <v>0</v>
      </c>
      <c r="AW95" s="44">
        <f t="shared" si="42"/>
        <v>0</v>
      </c>
      <c r="AX95" s="44">
        <f t="shared" si="43"/>
        <v>0</v>
      </c>
      <c r="AY95" s="47" t="s">
        <v>437</v>
      </c>
      <c r="AZ95" s="47" t="s">
        <v>455</v>
      </c>
      <c r="BA95" s="36" t="s">
        <v>458</v>
      </c>
      <c r="BC95" s="44">
        <f t="shared" si="44"/>
        <v>0</v>
      </c>
      <c r="BD95" s="44">
        <f t="shared" si="45"/>
        <v>0</v>
      </c>
      <c r="BE95" s="44">
        <v>0</v>
      </c>
      <c r="BF95" s="44">
        <f t="shared" si="46"/>
        <v>0.0022500000000000003</v>
      </c>
      <c r="BH95" s="28">
        <f t="shared" si="47"/>
        <v>0</v>
      </c>
      <c r="BI95" s="28">
        <f t="shared" si="48"/>
        <v>0</v>
      </c>
      <c r="BJ95" s="28">
        <f t="shared" si="49"/>
        <v>0</v>
      </c>
      <c r="BK95" s="28" t="s">
        <v>464</v>
      </c>
      <c r="BL95" s="44">
        <v>766</v>
      </c>
    </row>
    <row r="96" spans="1:64" ht="12.75">
      <c r="A96" s="57" t="s">
        <v>62</v>
      </c>
      <c r="B96" s="57"/>
      <c r="C96" s="57" t="s">
        <v>166</v>
      </c>
      <c r="D96" s="57" t="s">
        <v>307</v>
      </c>
      <c r="E96" s="57" t="s">
        <v>402</v>
      </c>
      <c r="F96" s="58">
        <v>0.0676</v>
      </c>
      <c r="G96" s="58"/>
      <c r="H96" s="58">
        <f t="shared" si="26"/>
        <v>0</v>
      </c>
      <c r="I96" s="58">
        <f t="shared" si="27"/>
        <v>0</v>
      </c>
      <c r="J96" s="58">
        <f t="shared" si="28"/>
        <v>0</v>
      </c>
      <c r="K96" s="58">
        <v>0</v>
      </c>
      <c r="L96" s="58">
        <f t="shared" si="29"/>
        <v>0</v>
      </c>
      <c r="M96" s="55" t="s">
        <v>419</v>
      </c>
      <c r="N96" s="52"/>
      <c r="Z96" s="44">
        <f t="shared" si="30"/>
        <v>0</v>
      </c>
      <c r="AB96" s="44">
        <f t="shared" si="31"/>
        <v>0</v>
      </c>
      <c r="AC96" s="44">
        <f t="shared" si="32"/>
        <v>0</v>
      </c>
      <c r="AD96" s="44">
        <f t="shared" si="33"/>
        <v>0</v>
      </c>
      <c r="AE96" s="44">
        <f t="shared" si="34"/>
        <v>0</v>
      </c>
      <c r="AF96" s="44">
        <f t="shared" si="35"/>
        <v>0</v>
      </c>
      <c r="AG96" s="44">
        <f t="shared" si="36"/>
        <v>0</v>
      </c>
      <c r="AH96" s="44">
        <f t="shared" si="37"/>
        <v>0</v>
      </c>
      <c r="AI96" s="36"/>
      <c r="AJ96" s="26">
        <f t="shared" si="38"/>
        <v>0</v>
      </c>
      <c r="AK96" s="26">
        <f t="shared" si="39"/>
        <v>0</v>
      </c>
      <c r="AL96" s="26">
        <f t="shared" si="40"/>
        <v>0</v>
      </c>
      <c r="AN96" s="44">
        <v>15</v>
      </c>
      <c r="AO96" s="44">
        <f>G96*0</f>
        <v>0</v>
      </c>
      <c r="AP96" s="44">
        <f>G96*(1-0)</f>
        <v>0</v>
      </c>
      <c r="AQ96" s="45" t="s">
        <v>20</v>
      </c>
      <c r="AV96" s="44">
        <f t="shared" si="41"/>
        <v>0</v>
      </c>
      <c r="AW96" s="44">
        <f t="shared" si="42"/>
        <v>0</v>
      </c>
      <c r="AX96" s="44">
        <f t="shared" si="43"/>
        <v>0</v>
      </c>
      <c r="AY96" s="47" t="s">
        <v>437</v>
      </c>
      <c r="AZ96" s="47" t="s">
        <v>455</v>
      </c>
      <c r="BA96" s="36" t="s">
        <v>458</v>
      </c>
      <c r="BC96" s="44">
        <f t="shared" si="44"/>
        <v>0</v>
      </c>
      <c r="BD96" s="44">
        <f t="shared" si="45"/>
        <v>0</v>
      </c>
      <c r="BE96" s="44">
        <v>0</v>
      </c>
      <c r="BF96" s="44">
        <f t="shared" si="46"/>
        <v>0</v>
      </c>
      <c r="BH96" s="26">
        <f t="shared" si="47"/>
        <v>0</v>
      </c>
      <c r="BI96" s="26">
        <f t="shared" si="48"/>
        <v>0</v>
      </c>
      <c r="BJ96" s="26">
        <f t="shared" si="49"/>
        <v>0</v>
      </c>
      <c r="BK96" s="26" t="s">
        <v>463</v>
      </c>
      <c r="BL96" s="44">
        <v>766</v>
      </c>
    </row>
    <row r="97" spans="1:47" ht="12.75">
      <c r="A97" s="113"/>
      <c r="B97" s="114"/>
      <c r="C97" s="114" t="s">
        <v>167</v>
      </c>
      <c r="D97" s="114" t="s">
        <v>308</v>
      </c>
      <c r="E97" s="113" t="s">
        <v>15</v>
      </c>
      <c r="F97" s="113" t="s">
        <v>15</v>
      </c>
      <c r="G97" s="113"/>
      <c r="H97" s="115">
        <f>SUM(H98:H101)</f>
        <v>0</v>
      </c>
      <c r="I97" s="115">
        <f>SUM(I98:I101)</f>
        <v>0</v>
      </c>
      <c r="J97" s="115">
        <f>SUM(J98:J101)</f>
        <v>0</v>
      </c>
      <c r="K97" s="116"/>
      <c r="L97" s="115">
        <f>SUM(L98:L101)</f>
        <v>0.39080000000000004</v>
      </c>
      <c r="M97" s="117"/>
      <c r="N97" s="52"/>
      <c r="AI97" s="36"/>
      <c r="AS97" s="50">
        <f>SUM(AJ98:AJ101)</f>
        <v>0</v>
      </c>
      <c r="AT97" s="50">
        <f>SUM(AK98:AK101)</f>
        <v>0</v>
      </c>
      <c r="AU97" s="50">
        <f>SUM(AL98:AL101)</f>
        <v>0</v>
      </c>
    </row>
    <row r="98" spans="1:64" ht="12.75">
      <c r="A98" s="57" t="s">
        <v>63</v>
      </c>
      <c r="B98" s="57"/>
      <c r="C98" s="57" t="s">
        <v>168</v>
      </c>
      <c r="D98" s="57" t="s">
        <v>309</v>
      </c>
      <c r="E98" s="57" t="s">
        <v>401</v>
      </c>
      <c r="F98" s="58">
        <v>15.05</v>
      </c>
      <c r="G98" s="58"/>
      <c r="H98" s="58">
        <f>F98*AO98</f>
        <v>0</v>
      </c>
      <c r="I98" s="58">
        <f>F98*AP98</f>
        <v>0</v>
      </c>
      <c r="J98" s="58">
        <f>F98*G98</f>
        <v>0</v>
      </c>
      <c r="K98" s="58">
        <v>0.001</v>
      </c>
      <c r="L98" s="58">
        <f>F98*K98</f>
        <v>0.015050000000000001</v>
      </c>
      <c r="M98" s="55" t="s">
        <v>419</v>
      </c>
      <c r="N98" s="52"/>
      <c r="Z98" s="44">
        <f>IF(AQ98="5",BJ98,0)</f>
        <v>0</v>
      </c>
      <c r="AB98" s="44">
        <f>IF(AQ98="1",BH98,0)</f>
        <v>0</v>
      </c>
      <c r="AC98" s="44">
        <f>IF(AQ98="1",BI98,0)</f>
        <v>0</v>
      </c>
      <c r="AD98" s="44">
        <f>IF(AQ98="7",BH98,0)</f>
        <v>0</v>
      </c>
      <c r="AE98" s="44">
        <f>IF(AQ98="7",BI98,0)</f>
        <v>0</v>
      </c>
      <c r="AF98" s="44">
        <f>IF(AQ98="2",BH98,0)</f>
        <v>0</v>
      </c>
      <c r="AG98" s="44">
        <f>IF(AQ98="2",BI98,0)</f>
        <v>0</v>
      </c>
      <c r="AH98" s="44">
        <f>IF(AQ98="0",BJ98,0)</f>
        <v>0</v>
      </c>
      <c r="AI98" s="36"/>
      <c r="AJ98" s="26">
        <f>IF(AN98=0,J98,0)</f>
        <v>0</v>
      </c>
      <c r="AK98" s="26">
        <f>IF(AN98=15,J98,0)</f>
        <v>0</v>
      </c>
      <c r="AL98" s="26">
        <f>IF(AN98=21,J98,0)</f>
        <v>0</v>
      </c>
      <c r="AN98" s="44">
        <v>15</v>
      </c>
      <c r="AO98" s="44">
        <f>G98*0</f>
        <v>0</v>
      </c>
      <c r="AP98" s="44">
        <f>G98*(1-0)</f>
        <v>0</v>
      </c>
      <c r="AQ98" s="45" t="s">
        <v>22</v>
      </c>
      <c r="AV98" s="44">
        <f>AW98+AX98</f>
        <v>0</v>
      </c>
      <c r="AW98" s="44">
        <f>F98*AO98</f>
        <v>0</v>
      </c>
      <c r="AX98" s="44">
        <f>F98*AP98</f>
        <v>0</v>
      </c>
      <c r="AY98" s="47" t="s">
        <v>438</v>
      </c>
      <c r="AZ98" s="47" t="s">
        <v>454</v>
      </c>
      <c r="BA98" s="36" t="s">
        <v>458</v>
      </c>
      <c r="BC98" s="44">
        <f>AW98+AX98</f>
        <v>0</v>
      </c>
      <c r="BD98" s="44">
        <f>G98/(100-BE98)*100</f>
        <v>0</v>
      </c>
      <c r="BE98" s="44">
        <v>0</v>
      </c>
      <c r="BF98" s="44">
        <f>L98</f>
        <v>0.015050000000000001</v>
      </c>
      <c r="BH98" s="26">
        <f>F98*AO98</f>
        <v>0</v>
      </c>
      <c r="BI98" s="26">
        <f>F98*AP98</f>
        <v>0</v>
      </c>
      <c r="BJ98" s="26">
        <f>F98*G98</f>
        <v>0</v>
      </c>
      <c r="BK98" s="26" t="s">
        <v>463</v>
      </c>
      <c r="BL98" s="44">
        <v>775</v>
      </c>
    </row>
    <row r="99" spans="1:14" ht="12.75">
      <c r="A99" s="65"/>
      <c r="B99" s="66"/>
      <c r="C99" s="66"/>
      <c r="D99" s="67" t="s">
        <v>245</v>
      </c>
      <c r="E99" s="66"/>
      <c r="F99" s="68">
        <v>0</v>
      </c>
      <c r="G99" s="66"/>
      <c r="H99" s="66"/>
      <c r="I99" s="66"/>
      <c r="J99" s="66"/>
      <c r="K99" s="66"/>
      <c r="L99" s="66"/>
      <c r="M99" s="59"/>
      <c r="N99" s="52"/>
    </row>
    <row r="100" spans="1:14" ht="12.75">
      <c r="A100" s="65"/>
      <c r="B100" s="66"/>
      <c r="C100" s="66"/>
      <c r="D100" s="67" t="s">
        <v>310</v>
      </c>
      <c r="E100" s="66"/>
      <c r="F100" s="68">
        <v>15.05</v>
      </c>
      <c r="G100" s="66"/>
      <c r="H100" s="66"/>
      <c r="I100" s="66"/>
      <c r="J100" s="66"/>
      <c r="K100" s="66"/>
      <c r="L100" s="66"/>
      <c r="M100" s="59"/>
      <c r="N100" s="52"/>
    </row>
    <row r="101" spans="1:64" ht="12.75">
      <c r="A101" s="57" t="s">
        <v>64</v>
      </c>
      <c r="B101" s="57"/>
      <c r="C101" s="57" t="s">
        <v>169</v>
      </c>
      <c r="D101" s="57" t="s">
        <v>311</v>
      </c>
      <c r="E101" s="57" t="s">
        <v>399</v>
      </c>
      <c r="F101" s="58">
        <v>15.03</v>
      </c>
      <c r="G101" s="58"/>
      <c r="H101" s="58">
        <f>F101*AO101</f>
        <v>0</v>
      </c>
      <c r="I101" s="58">
        <f>F101*AP101</f>
        <v>0</v>
      </c>
      <c r="J101" s="58">
        <f>F101*G101</f>
        <v>0</v>
      </c>
      <c r="K101" s="58">
        <v>0.025</v>
      </c>
      <c r="L101" s="58">
        <f>F101*K101</f>
        <v>0.37575000000000003</v>
      </c>
      <c r="M101" s="55" t="s">
        <v>419</v>
      </c>
      <c r="N101" s="52"/>
      <c r="Z101" s="44">
        <f>IF(AQ101="5",BJ101,0)</f>
        <v>0</v>
      </c>
      <c r="AB101" s="44">
        <f>IF(AQ101="1",BH101,0)</f>
        <v>0</v>
      </c>
      <c r="AC101" s="44">
        <f>IF(AQ101="1",BI101,0)</f>
        <v>0</v>
      </c>
      <c r="AD101" s="44">
        <f>IF(AQ101="7",BH101,0)</f>
        <v>0</v>
      </c>
      <c r="AE101" s="44">
        <f>IF(AQ101="7",BI101,0)</f>
        <v>0</v>
      </c>
      <c r="AF101" s="44">
        <f>IF(AQ101="2",BH101,0)</f>
        <v>0</v>
      </c>
      <c r="AG101" s="44">
        <f>IF(AQ101="2",BI101,0)</f>
        <v>0</v>
      </c>
      <c r="AH101" s="44">
        <f>IF(AQ101="0",BJ101,0)</f>
        <v>0</v>
      </c>
      <c r="AI101" s="36"/>
      <c r="AJ101" s="26">
        <f>IF(AN101=0,J101,0)</f>
        <v>0</v>
      </c>
      <c r="AK101" s="26">
        <f>IF(AN101=15,J101,0)</f>
        <v>0</v>
      </c>
      <c r="AL101" s="26">
        <f>IF(AN101=21,J101,0)</f>
        <v>0</v>
      </c>
      <c r="AN101" s="44">
        <v>15</v>
      </c>
      <c r="AO101" s="44">
        <f>G101*0</f>
        <v>0</v>
      </c>
      <c r="AP101" s="44">
        <f>G101*(1-0)</f>
        <v>0</v>
      </c>
      <c r="AQ101" s="45" t="s">
        <v>22</v>
      </c>
      <c r="AV101" s="44">
        <f>AW101+AX101</f>
        <v>0</v>
      </c>
      <c r="AW101" s="44">
        <f>F101*AO101</f>
        <v>0</v>
      </c>
      <c r="AX101" s="44">
        <f>F101*AP101</f>
        <v>0</v>
      </c>
      <c r="AY101" s="47" t="s">
        <v>438</v>
      </c>
      <c r="AZ101" s="47" t="s">
        <v>454</v>
      </c>
      <c r="BA101" s="36" t="s">
        <v>458</v>
      </c>
      <c r="BC101" s="44">
        <f>AW101+AX101</f>
        <v>0</v>
      </c>
      <c r="BD101" s="44">
        <f>G101/(100-BE101)*100</f>
        <v>0</v>
      </c>
      <c r="BE101" s="44">
        <v>0</v>
      </c>
      <c r="BF101" s="44">
        <f>L101</f>
        <v>0.37575000000000003</v>
      </c>
      <c r="BH101" s="26">
        <f>F101*AO101</f>
        <v>0</v>
      </c>
      <c r="BI101" s="26">
        <f>F101*AP101</f>
        <v>0</v>
      </c>
      <c r="BJ101" s="26">
        <f>F101*G101</f>
        <v>0</v>
      </c>
      <c r="BK101" s="26" t="s">
        <v>463</v>
      </c>
      <c r="BL101" s="44">
        <v>775</v>
      </c>
    </row>
    <row r="102" spans="1:14" ht="12.75">
      <c r="A102" s="65"/>
      <c r="B102" s="66"/>
      <c r="C102" s="66"/>
      <c r="D102" s="67" t="s">
        <v>245</v>
      </c>
      <c r="E102" s="66"/>
      <c r="F102" s="68">
        <v>0</v>
      </c>
      <c r="G102" s="66"/>
      <c r="H102" s="66"/>
      <c r="I102" s="66"/>
      <c r="J102" s="66"/>
      <c r="K102" s="66"/>
      <c r="L102" s="66"/>
      <c r="M102" s="59"/>
      <c r="N102" s="52"/>
    </row>
    <row r="103" spans="1:14" ht="12.75">
      <c r="A103" s="61"/>
      <c r="B103" s="62"/>
      <c r="C103" s="62"/>
      <c r="D103" s="63" t="s">
        <v>312</v>
      </c>
      <c r="E103" s="62"/>
      <c r="F103" s="64">
        <v>15.03</v>
      </c>
      <c r="G103" s="62"/>
      <c r="H103" s="62"/>
      <c r="I103" s="62"/>
      <c r="J103" s="62"/>
      <c r="K103" s="62"/>
      <c r="L103" s="62"/>
      <c r="M103" s="60"/>
      <c r="N103" s="52"/>
    </row>
    <row r="104" spans="1:47" ht="12.75">
      <c r="A104" s="9"/>
      <c r="B104" s="17"/>
      <c r="C104" s="17" t="s">
        <v>170</v>
      </c>
      <c r="D104" s="17" t="s">
        <v>313</v>
      </c>
      <c r="E104" s="24" t="s">
        <v>15</v>
      </c>
      <c r="F104" s="24" t="s">
        <v>15</v>
      </c>
      <c r="G104" s="24"/>
      <c r="H104" s="50">
        <f>SUM(H105:H123)</f>
        <v>0</v>
      </c>
      <c r="I104" s="50">
        <f>SUM(I105:I123)</f>
        <v>0</v>
      </c>
      <c r="J104" s="50">
        <f>SUM(J105:J123)</f>
        <v>0</v>
      </c>
      <c r="K104" s="36"/>
      <c r="L104" s="50">
        <f>SUM(L105:L123)</f>
        <v>0.36489950000000004</v>
      </c>
      <c r="M104" s="40"/>
      <c r="N104" s="3"/>
      <c r="AI104" s="36"/>
      <c r="AS104" s="50">
        <f>SUM(AJ105:AJ123)</f>
        <v>0</v>
      </c>
      <c r="AT104" s="50">
        <f>SUM(AK105:AK123)</f>
        <v>0</v>
      </c>
      <c r="AU104" s="50">
        <f>SUM(AL105:AL123)</f>
        <v>0</v>
      </c>
    </row>
    <row r="105" spans="1:64" ht="12.75">
      <c r="A105" s="57" t="s">
        <v>65</v>
      </c>
      <c r="B105" s="57"/>
      <c r="C105" s="57" t="s">
        <v>171</v>
      </c>
      <c r="D105" s="57" t="s">
        <v>314</v>
      </c>
      <c r="E105" s="57" t="s">
        <v>401</v>
      </c>
      <c r="F105" s="58">
        <v>0</v>
      </c>
      <c r="G105" s="58"/>
      <c r="H105" s="58">
        <f>F105*AO105</f>
        <v>0</v>
      </c>
      <c r="I105" s="58">
        <f>F105*AP105</f>
        <v>0</v>
      </c>
      <c r="J105" s="58">
        <f>F105*G105</f>
        <v>0</v>
      </c>
      <c r="K105" s="58">
        <v>0</v>
      </c>
      <c r="L105" s="58">
        <f>F105*K105</f>
        <v>0</v>
      </c>
      <c r="M105" s="55" t="s">
        <v>419</v>
      </c>
      <c r="N105" s="52"/>
      <c r="Z105" s="44">
        <f>IF(AQ105="5",BJ105,0)</f>
        <v>0</v>
      </c>
      <c r="AB105" s="44">
        <f>IF(AQ105="1",BH105,0)</f>
        <v>0</v>
      </c>
      <c r="AC105" s="44">
        <f>IF(AQ105="1",BI105,0)</f>
        <v>0</v>
      </c>
      <c r="AD105" s="44">
        <f>IF(AQ105="7",BH105,0)</f>
        <v>0</v>
      </c>
      <c r="AE105" s="44">
        <f>IF(AQ105="7",BI105,0)</f>
        <v>0</v>
      </c>
      <c r="AF105" s="44">
        <f>IF(AQ105="2",BH105,0)</f>
        <v>0</v>
      </c>
      <c r="AG105" s="44">
        <f>IF(AQ105="2",BI105,0)</f>
        <v>0</v>
      </c>
      <c r="AH105" s="44">
        <f>IF(AQ105="0",BJ105,0)</f>
        <v>0</v>
      </c>
      <c r="AI105" s="36"/>
      <c r="AJ105" s="26">
        <f>IF(AN105=0,J105,0)</f>
        <v>0</v>
      </c>
      <c r="AK105" s="26">
        <f>IF(AN105=15,J105,0)</f>
        <v>0</v>
      </c>
      <c r="AL105" s="26">
        <f>IF(AN105=21,J105,0)</f>
        <v>0</v>
      </c>
      <c r="AN105" s="44">
        <v>15</v>
      </c>
      <c r="AO105" s="44">
        <f>G105*0</f>
        <v>0</v>
      </c>
      <c r="AP105" s="44">
        <f>G105*(1-0)</f>
        <v>0</v>
      </c>
      <c r="AQ105" s="45" t="s">
        <v>22</v>
      </c>
      <c r="AV105" s="44">
        <f>AW105+AX105</f>
        <v>0</v>
      </c>
      <c r="AW105" s="44">
        <f>F105*AO105</f>
        <v>0</v>
      </c>
      <c r="AX105" s="44">
        <f>F105*AP105</f>
        <v>0</v>
      </c>
      <c r="AY105" s="47" t="s">
        <v>439</v>
      </c>
      <c r="AZ105" s="47" t="s">
        <v>454</v>
      </c>
      <c r="BA105" s="36" t="s">
        <v>458</v>
      </c>
      <c r="BC105" s="44">
        <f>AW105+AX105</f>
        <v>0</v>
      </c>
      <c r="BD105" s="44">
        <f>G105/(100-BE105)*100</f>
        <v>0</v>
      </c>
      <c r="BE105" s="44">
        <v>0</v>
      </c>
      <c r="BF105" s="44">
        <f>L105</f>
        <v>0</v>
      </c>
      <c r="BH105" s="26">
        <f>F105*AO105</f>
        <v>0</v>
      </c>
      <c r="BI105" s="26">
        <f>F105*AP105</f>
        <v>0</v>
      </c>
      <c r="BJ105" s="26">
        <f>F105*G105</f>
        <v>0</v>
      </c>
      <c r="BK105" s="26" t="s">
        <v>463</v>
      </c>
      <c r="BL105" s="44">
        <v>776</v>
      </c>
    </row>
    <row r="106" spans="1:14" ht="12.75">
      <c r="A106" s="65"/>
      <c r="B106" s="66"/>
      <c r="C106" s="66"/>
      <c r="D106" s="67" t="s">
        <v>315</v>
      </c>
      <c r="E106" s="66"/>
      <c r="F106" s="68">
        <v>0</v>
      </c>
      <c r="G106" s="66"/>
      <c r="H106" s="66"/>
      <c r="I106" s="66"/>
      <c r="J106" s="66"/>
      <c r="K106" s="66"/>
      <c r="L106" s="66"/>
      <c r="M106" s="59"/>
      <c r="N106" s="52"/>
    </row>
    <row r="107" spans="1:14" ht="12.75">
      <c r="A107" s="65"/>
      <c r="B107" s="66"/>
      <c r="C107" s="66"/>
      <c r="D107" s="67" t="s">
        <v>316</v>
      </c>
      <c r="E107" s="66"/>
      <c r="F107" s="68">
        <v>0</v>
      </c>
      <c r="G107" s="66"/>
      <c r="H107" s="66"/>
      <c r="I107" s="66"/>
      <c r="J107" s="66"/>
      <c r="K107" s="66"/>
      <c r="L107" s="66"/>
      <c r="M107" s="59"/>
      <c r="N107" s="52"/>
    </row>
    <row r="108" spans="1:14" ht="12.75">
      <c r="A108" s="65"/>
      <c r="B108" s="66"/>
      <c r="C108" s="66"/>
      <c r="D108" s="67" t="s">
        <v>317</v>
      </c>
      <c r="E108" s="66"/>
      <c r="F108" s="68">
        <v>0</v>
      </c>
      <c r="G108" s="66"/>
      <c r="H108" s="66"/>
      <c r="I108" s="66"/>
      <c r="J108" s="66"/>
      <c r="K108" s="66"/>
      <c r="L108" s="66"/>
      <c r="M108" s="59"/>
      <c r="N108" s="52"/>
    </row>
    <row r="109" spans="1:14" ht="12.75">
      <c r="A109" s="65"/>
      <c r="B109" s="66"/>
      <c r="C109" s="66"/>
      <c r="D109" s="67" t="s">
        <v>318</v>
      </c>
      <c r="E109" s="66"/>
      <c r="F109" s="68">
        <v>0</v>
      </c>
      <c r="G109" s="66"/>
      <c r="H109" s="66"/>
      <c r="I109" s="66"/>
      <c r="J109" s="66"/>
      <c r="K109" s="66"/>
      <c r="L109" s="66"/>
      <c r="M109" s="59"/>
      <c r="N109" s="52"/>
    </row>
    <row r="110" spans="1:14" ht="12.75">
      <c r="A110" s="65"/>
      <c r="B110" s="66"/>
      <c r="C110" s="66"/>
      <c r="D110" s="67" t="s">
        <v>245</v>
      </c>
      <c r="E110" s="66"/>
      <c r="F110" s="68">
        <v>0</v>
      </c>
      <c r="G110" s="66"/>
      <c r="H110" s="66"/>
      <c r="I110" s="66"/>
      <c r="J110" s="66"/>
      <c r="K110" s="66"/>
      <c r="L110" s="66"/>
      <c r="M110" s="59"/>
      <c r="N110" s="52"/>
    </row>
    <row r="111" spans="1:14" ht="12.75">
      <c r="A111" s="65"/>
      <c r="B111" s="66"/>
      <c r="C111" s="66"/>
      <c r="D111" s="67" t="s">
        <v>319</v>
      </c>
      <c r="E111" s="66"/>
      <c r="F111" s="68">
        <v>0</v>
      </c>
      <c r="G111" s="66"/>
      <c r="H111" s="66"/>
      <c r="I111" s="66"/>
      <c r="J111" s="66"/>
      <c r="K111" s="66"/>
      <c r="L111" s="66"/>
      <c r="M111" s="59"/>
      <c r="N111" s="52"/>
    </row>
    <row r="112" spans="1:64" ht="12.75">
      <c r="A112" s="57" t="s">
        <v>66</v>
      </c>
      <c r="B112" s="57"/>
      <c r="C112" s="57" t="s">
        <v>172</v>
      </c>
      <c r="D112" s="57" t="s">
        <v>320</v>
      </c>
      <c r="E112" s="57" t="s">
        <v>399</v>
      </c>
      <c r="F112" s="58">
        <v>0</v>
      </c>
      <c r="G112" s="58"/>
      <c r="H112" s="58">
        <f>F112*AO112</f>
        <v>0</v>
      </c>
      <c r="I112" s="58">
        <f>F112*AP112</f>
        <v>0</v>
      </c>
      <c r="J112" s="58">
        <f>F112*G112</f>
        <v>0</v>
      </c>
      <c r="K112" s="58">
        <v>0</v>
      </c>
      <c r="L112" s="58">
        <f>F112*K112</f>
        <v>0</v>
      </c>
      <c r="M112" s="55" t="s">
        <v>419</v>
      </c>
      <c r="N112" s="52"/>
      <c r="Z112" s="44">
        <f>IF(AQ112="5",BJ112,0)</f>
        <v>0</v>
      </c>
      <c r="AB112" s="44">
        <f>IF(AQ112="1",BH112,0)</f>
        <v>0</v>
      </c>
      <c r="AC112" s="44">
        <f>IF(AQ112="1",BI112,0)</f>
        <v>0</v>
      </c>
      <c r="AD112" s="44">
        <f>IF(AQ112="7",BH112,0)</f>
        <v>0</v>
      </c>
      <c r="AE112" s="44">
        <f>IF(AQ112="7",BI112,0)</f>
        <v>0</v>
      </c>
      <c r="AF112" s="44">
        <f>IF(AQ112="2",BH112,0)</f>
        <v>0</v>
      </c>
      <c r="AG112" s="44">
        <f>IF(AQ112="2",BI112,0)</f>
        <v>0</v>
      </c>
      <c r="AH112" s="44">
        <f>IF(AQ112="0",BJ112,0)</f>
        <v>0</v>
      </c>
      <c r="AI112" s="36"/>
      <c r="AJ112" s="26">
        <f>IF(AN112=0,J112,0)</f>
        <v>0</v>
      </c>
      <c r="AK112" s="26">
        <f>IF(AN112=15,J112,0)</f>
        <v>0</v>
      </c>
      <c r="AL112" s="26">
        <f>IF(AN112=21,J112,0)</f>
        <v>0</v>
      </c>
      <c r="AN112" s="44">
        <v>15</v>
      </c>
      <c r="AO112" s="44">
        <f>G112*0</f>
        <v>0</v>
      </c>
      <c r="AP112" s="44">
        <f>G112*(1-0)</f>
        <v>0</v>
      </c>
      <c r="AQ112" s="45" t="s">
        <v>22</v>
      </c>
      <c r="AV112" s="44">
        <f>AW112+AX112</f>
        <v>0</v>
      </c>
      <c r="AW112" s="44">
        <f>F112*AO112</f>
        <v>0</v>
      </c>
      <c r="AX112" s="44">
        <f>F112*AP112</f>
        <v>0</v>
      </c>
      <c r="AY112" s="47" t="s">
        <v>439</v>
      </c>
      <c r="AZ112" s="47" t="s">
        <v>454</v>
      </c>
      <c r="BA112" s="36" t="s">
        <v>458</v>
      </c>
      <c r="BC112" s="44">
        <f>AW112+AX112</f>
        <v>0</v>
      </c>
      <c r="BD112" s="44">
        <f>G112/(100-BE112)*100</f>
        <v>0</v>
      </c>
      <c r="BE112" s="44">
        <v>0</v>
      </c>
      <c r="BF112" s="44">
        <f>L112</f>
        <v>0</v>
      </c>
      <c r="BH112" s="26">
        <f>F112*AO112</f>
        <v>0</v>
      </c>
      <c r="BI112" s="26">
        <f>F112*AP112</f>
        <v>0</v>
      </c>
      <c r="BJ112" s="26">
        <f>F112*G112</f>
        <v>0</v>
      </c>
      <c r="BK112" s="26" t="s">
        <v>463</v>
      </c>
      <c r="BL112" s="44">
        <v>776</v>
      </c>
    </row>
    <row r="113" spans="1:14" ht="12.75">
      <c r="A113" s="65"/>
      <c r="B113" s="66"/>
      <c r="C113" s="66"/>
      <c r="D113" s="67" t="s">
        <v>321</v>
      </c>
      <c r="E113" s="66"/>
      <c r="F113" s="68">
        <v>0</v>
      </c>
      <c r="G113" s="66"/>
      <c r="H113" s="66"/>
      <c r="I113" s="66"/>
      <c r="J113" s="66"/>
      <c r="K113" s="66"/>
      <c r="L113" s="66"/>
      <c r="M113" s="59"/>
      <c r="N113" s="52"/>
    </row>
    <row r="114" spans="1:14" ht="12.75">
      <c r="A114" s="65"/>
      <c r="B114" s="66"/>
      <c r="C114" s="66"/>
      <c r="D114" s="67" t="s">
        <v>322</v>
      </c>
      <c r="E114" s="66"/>
      <c r="F114" s="68">
        <v>0</v>
      </c>
      <c r="G114" s="66"/>
      <c r="H114" s="66"/>
      <c r="I114" s="66"/>
      <c r="J114" s="66"/>
      <c r="K114" s="66"/>
      <c r="L114" s="66"/>
      <c r="M114" s="59"/>
      <c r="N114" s="52"/>
    </row>
    <row r="115" spans="1:14" ht="12.75">
      <c r="A115" s="65"/>
      <c r="B115" s="66"/>
      <c r="C115" s="66"/>
      <c r="D115" s="67" t="s">
        <v>323</v>
      </c>
      <c r="E115" s="66"/>
      <c r="F115" s="68">
        <v>0</v>
      </c>
      <c r="G115" s="66"/>
      <c r="H115" s="66"/>
      <c r="I115" s="66"/>
      <c r="J115" s="66"/>
      <c r="K115" s="66"/>
      <c r="L115" s="66"/>
      <c r="M115" s="59"/>
      <c r="N115" s="52"/>
    </row>
    <row r="116" spans="1:64" ht="12.75">
      <c r="A116" s="57" t="s">
        <v>67</v>
      </c>
      <c r="B116" s="57"/>
      <c r="C116" s="57" t="s">
        <v>173</v>
      </c>
      <c r="D116" s="57" t="s">
        <v>324</v>
      </c>
      <c r="E116" s="57" t="s">
        <v>401</v>
      </c>
      <c r="F116" s="58">
        <v>31.15</v>
      </c>
      <c r="G116" s="58"/>
      <c r="H116" s="58">
        <f aca="true" t="shared" si="50" ref="H116:H121">F116*AO116</f>
        <v>0</v>
      </c>
      <c r="I116" s="58">
        <f aca="true" t="shared" si="51" ref="I116:I121">F116*AP116</f>
        <v>0</v>
      </c>
      <c r="J116" s="58">
        <f aca="true" t="shared" si="52" ref="J116:J121">F116*G116</f>
        <v>0</v>
      </c>
      <c r="K116" s="58">
        <v>8E-05</v>
      </c>
      <c r="L116" s="58">
        <f aca="true" t="shared" si="53" ref="L116:L121">F116*K116</f>
        <v>0.0024920000000000003</v>
      </c>
      <c r="M116" s="55" t="s">
        <v>419</v>
      </c>
      <c r="N116" s="52"/>
      <c r="Z116" s="44">
        <f aca="true" t="shared" si="54" ref="Z116:Z121">IF(AQ116="5",BJ116,0)</f>
        <v>0</v>
      </c>
      <c r="AB116" s="44">
        <f aca="true" t="shared" si="55" ref="AB116:AB121">IF(AQ116="1",BH116,0)</f>
        <v>0</v>
      </c>
      <c r="AC116" s="44">
        <f aca="true" t="shared" si="56" ref="AC116:AC121">IF(AQ116="1",BI116,0)</f>
        <v>0</v>
      </c>
      <c r="AD116" s="44">
        <f aca="true" t="shared" si="57" ref="AD116:AD121">IF(AQ116="7",BH116,0)</f>
        <v>0</v>
      </c>
      <c r="AE116" s="44">
        <f aca="true" t="shared" si="58" ref="AE116:AE121">IF(AQ116="7",BI116,0)</f>
        <v>0</v>
      </c>
      <c r="AF116" s="44">
        <f aca="true" t="shared" si="59" ref="AF116:AF121">IF(AQ116="2",BH116,0)</f>
        <v>0</v>
      </c>
      <c r="AG116" s="44">
        <f aca="true" t="shared" si="60" ref="AG116:AG121">IF(AQ116="2",BI116,0)</f>
        <v>0</v>
      </c>
      <c r="AH116" s="44">
        <f aca="true" t="shared" si="61" ref="AH116:AH121">IF(AQ116="0",BJ116,0)</f>
        <v>0</v>
      </c>
      <c r="AI116" s="36"/>
      <c r="AJ116" s="26">
        <f aca="true" t="shared" si="62" ref="AJ116:AJ121">IF(AN116=0,J116,0)</f>
        <v>0</v>
      </c>
      <c r="AK116" s="26">
        <f aca="true" t="shared" si="63" ref="AK116:AK121">IF(AN116=15,J116,0)</f>
        <v>0</v>
      </c>
      <c r="AL116" s="26">
        <f aca="true" t="shared" si="64" ref="AL116:AL121">IF(AN116=21,J116,0)</f>
        <v>0</v>
      </c>
      <c r="AN116" s="44">
        <v>15</v>
      </c>
      <c r="AO116" s="44">
        <f>G116*0.318533333333333</f>
        <v>0</v>
      </c>
      <c r="AP116" s="44">
        <f>G116*(1-0.318533333333333)</f>
        <v>0</v>
      </c>
      <c r="AQ116" s="45" t="s">
        <v>22</v>
      </c>
      <c r="AV116" s="44">
        <f aca="true" t="shared" si="65" ref="AV116:AV121">AW116+AX116</f>
        <v>0</v>
      </c>
      <c r="AW116" s="44">
        <f aca="true" t="shared" si="66" ref="AW116:AW121">F116*AO116</f>
        <v>0</v>
      </c>
      <c r="AX116" s="44">
        <f aca="true" t="shared" si="67" ref="AX116:AX121">F116*AP116</f>
        <v>0</v>
      </c>
      <c r="AY116" s="47" t="s">
        <v>439</v>
      </c>
      <c r="AZ116" s="47" t="s">
        <v>454</v>
      </c>
      <c r="BA116" s="36" t="s">
        <v>458</v>
      </c>
      <c r="BC116" s="44">
        <f aca="true" t="shared" si="68" ref="BC116:BC121">AW116+AX116</f>
        <v>0</v>
      </c>
      <c r="BD116" s="44">
        <f aca="true" t="shared" si="69" ref="BD116:BD121">G116/(100-BE116)*100</f>
        <v>0</v>
      </c>
      <c r="BE116" s="44">
        <v>0</v>
      </c>
      <c r="BF116" s="44">
        <f aca="true" t="shared" si="70" ref="BF116:BF121">L116</f>
        <v>0.0024920000000000003</v>
      </c>
      <c r="BH116" s="26">
        <f aca="true" t="shared" si="71" ref="BH116:BH121">F116*AO116</f>
        <v>0</v>
      </c>
      <c r="BI116" s="26">
        <f aca="true" t="shared" si="72" ref="BI116:BI121">F116*AP116</f>
        <v>0</v>
      </c>
      <c r="BJ116" s="26">
        <f aca="true" t="shared" si="73" ref="BJ116:BJ121">F116*G116</f>
        <v>0</v>
      </c>
      <c r="BK116" s="26" t="s">
        <v>463</v>
      </c>
      <c r="BL116" s="44">
        <v>776</v>
      </c>
    </row>
    <row r="117" spans="1:64" ht="12.75">
      <c r="A117" s="57" t="s">
        <v>68</v>
      </c>
      <c r="B117" s="57"/>
      <c r="C117" s="57" t="s">
        <v>174</v>
      </c>
      <c r="D117" s="57" t="s">
        <v>325</v>
      </c>
      <c r="E117" s="57" t="s">
        <v>399</v>
      </c>
      <c r="F117" s="58">
        <v>27.3</v>
      </c>
      <c r="G117" s="58"/>
      <c r="H117" s="58">
        <f t="shared" si="50"/>
        <v>0</v>
      </c>
      <c r="I117" s="58">
        <f t="shared" si="51"/>
        <v>0</v>
      </c>
      <c r="J117" s="58">
        <f t="shared" si="52"/>
        <v>0</v>
      </c>
      <c r="K117" s="58">
        <v>0.00053</v>
      </c>
      <c r="L117" s="58">
        <f t="shared" si="53"/>
        <v>0.014469</v>
      </c>
      <c r="M117" s="55" t="s">
        <v>419</v>
      </c>
      <c r="N117" s="52"/>
      <c r="Z117" s="44">
        <f t="shared" si="54"/>
        <v>0</v>
      </c>
      <c r="AB117" s="44">
        <f t="shared" si="55"/>
        <v>0</v>
      </c>
      <c r="AC117" s="44">
        <f t="shared" si="56"/>
        <v>0</v>
      </c>
      <c r="AD117" s="44">
        <f t="shared" si="57"/>
        <v>0</v>
      </c>
      <c r="AE117" s="44">
        <f t="shared" si="58"/>
        <v>0</v>
      </c>
      <c r="AF117" s="44">
        <f t="shared" si="59"/>
        <v>0</v>
      </c>
      <c r="AG117" s="44">
        <f t="shared" si="60"/>
        <v>0</v>
      </c>
      <c r="AH117" s="44">
        <f t="shared" si="61"/>
        <v>0</v>
      </c>
      <c r="AI117" s="36"/>
      <c r="AJ117" s="26">
        <f t="shared" si="62"/>
        <v>0</v>
      </c>
      <c r="AK117" s="26">
        <f t="shared" si="63"/>
        <v>0</v>
      </c>
      <c r="AL117" s="26">
        <f t="shared" si="64"/>
        <v>0</v>
      </c>
      <c r="AN117" s="44">
        <v>15</v>
      </c>
      <c r="AO117" s="44">
        <f>G117*0.418636363636364</f>
        <v>0</v>
      </c>
      <c r="AP117" s="44">
        <f>G117*(1-0.418636363636364)</f>
        <v>0</v>
      </c>
      <c r="AQ117" s="45" t="s">
        <v>22</v>
      </c>
      <c r="AV117" s="44">
        <f t="shared" si="65"/>
        <v>0</v>
      </c>
      <c r="AW117" s="44">
        <f t="shared" si="66"/>
        <v>0</v>
      </c>
      <c r="AX117" s="44">
        <f t="shared" si="67"/>
        <v>0</v>
      </c>
      <c r="AY117" s="47" t="s">
        <v>439</v>
      </c>
      <c r="AZ117" s="47" t="s">
        <v>454</v>
      </c>
      <c r="BA117" s="36" t="s">
        <v>458</v>
      </c>
      <c r="BC117" s="44">
        <f t="shared" si="68"/>
        <v>0</v>
      </c>
      <c r="BD117" s="44">
        <f t="shared" si="69"/>
        <v>0</v>
      </c>
      <c r="BE117" s="44">
        <v>0</v>
      </c>
      <c r="BF117" s="44">
        <f t="shared" si="70"/>
        <v>0.014469</v>
      </c>
      <c r="BH117" s="26">
        <f t="shared" si="71"/>
        <v>0</v>
      </c>
      <c r="BI117" s="26">
        <f t="shared" si="72"/>
        <v>0</v>
      </c>
      <c r="BJ117" s="26">
        <f t="shared" si="73"/>
        <v>0</v>
      </c>
      <c r="BK117" s="26" t="s">
        <v>463</v>
      </c>
      <c r="BL117" s="44">
        <v>776</v>
      </c>
    </row>
    <row r="118" spans="1:64" ht="12.75">
      <c r="A118" s="57" t="s">
        <v>69</v>
      </c>
      <c r="B118" s="57"/>
      <c r="C118" s="57" t="s">
        <v>129</v>
      </c>
      <c r="D118" s="57" t="s">
        <v>326</v>
      </c>
      <c r="E118" s="57" t="s">
        <v>399</v>
      </c>
      <c r="F118" s="58">
        <v>27.3</v>
      </c>
      <c r="G118" s="58"/>
      <c r="H118" s="58">
        <f t="shared" si="50"/>
        <v>0</v>
      </c>
      <c r="I118" s="58">
        <f t="shared" si="51"/>
        <v>0</v>
      </c>
      <c r="J118" s="58">
        <f t="shared" si="52"/>
        <v>0</v>
      </c>
      <c r="K118" s="58">
        <v>0</v>
      </c>
      <c r="L118" s="58">
        <f t="shared" si="53"/>
        <v>0</v>
      </c>
      <c r="M118" s="55" t="s">
        <v>419</v>
      </c>
      <c r="N118" s="52"/>
      <c r="Z118" s="44">
        <f t="shared" si="54"/>
        <v>0</v>
      </c>
      <c r="AB118" s="44">
        <f t="shared" si="55"/>
        <v>0</v>
      </c>
      <c r="AC118" s="44">
        <f t="shared" si="56"/>
        <v>0</v>
      </c>
      <c r="AD118" s="44">
        <f t="shared" si="57"/>
        <v>0</v>
      </c>
      <c r="AE118" s="44">
        <f t="shared" si="58"/>
        <v>0</v>
      </c>
      <c r="AF118" s="44">
        <f t="shared" si="59"/>
        <v>0</v>
      </c>
      <c r="AG118" s="44">
        <f t="shared" si="60"/>
        <v>0</v>
      </c>
      <c r="AH118" s="44">
        <f t="shared" si="61"/>
        <v>0</v>
      </c>
      <c r="AI118" s="36"/>
      <c r="AJ118" s="26">
        <f t="shared" si="62"/>
        <v>0</v>
      </c>
      <c r="AK118" s="26">
        <f t="shared" si="63"/>
        <v>0</v>
      </c>
      <c r="AL118" s="26">
        <f t="shared" si="64"/>
        <v>0</v>
      </c>
      <c r="AN118" s="44">
        <v>15</v>
      </c>
      <c r="AO118" s="44">
        <f>G118*0.285411764705882</f>
        <v>0</v>
      </c>
      <c r="AP118" s="44">
        <f>G118*(1-0.285411764705882)</f>
        <v>0</v>
      </c>
      <c r="AQ118" s="45" t="s">
        <v>22</v>
      </c>
      <c r="AV118" s="44">
        <f t="shared" si="65"/>
        <v>0</v>
      </c>
      <c r="AW118" s="44">
        <f t="shared" si="66"/>
        <v>0</v>
      </c>
      <c r="AX118" s="44">
        <f t="shared" si="67"/>
        <v>0</v>
      </c>
      <c r="AY118" s="47" t="s">
        <v>439</v>
      </c>
      <c r="AZ118" s="47" t="s">
        <v>454</v>
      </c>
      <c r="BA118" s="36" t="s">
        <v>458</v>
      </c>
      <c r="BC118" s="44">
        <f t="shared" si="68"/>
        <v>0</v>
      </c>
      <c r="BD118" s="44">
        <f t="shared" si="69"/>
        <v>0</v>
      </c>
      <c r="BE118" s="44">
        <v>0</v>
      </c>
      <c r="BF118" s="44">
        <f t="shared" si="70"/>
        <v>0</v>
      </c>
      <c r="BH118" s="26">
        <f t="shared" si="71"/>
        <v>0</v>
      </c>
      <c r="BI118" s="26">
        <f t="shared" si="72"/>
        <v>0</v>
      </c>
      <c r="BJ118" s="26">
        <f t="shared" si="73"/>
        <v>0</v>
      </c>
      <c r="BK118" s="26" t="s">
        <v>463</v>
      </c>
      <c r="BL118" s="44">
        <v>776</v>
      </c>
    </row>
    <row r="119" spans="1:64" ht="12.75">
      <c r="A119" s="57" t="s">
        <v>70</v>
      </c>
      <c r="B119" s="57"/>
      <c r="C119" s="57" t="s">
        <v>175</v>
      </c>
      <c r="D119" s="57" t="s">
        <v>327</v>
      </c>
      <c r="E119" s="57" t="s">
        <v>399</v>
      </c>
      <c r="F119" s="58">
        <v>27.3</v>
      </c>
      <c r="G119" s="58"/>
      <c r="H119" s="58">
        <f t="shared" si="50"/>
        <v>0</v>
      </c>
      <c r="I119" s="58">
        <f t="shared" si="51"/>
        <v>0</v>
      </c>
      <c r="J119" s="58">
        <f t="shared" si="52"/>
        <v>0</v>
      </c>
      <c r="K119" s="58">
        <v>0.01071</v>
      </c>
      <c r="L119" s="58">
        <f t="shared" si="53"/>
        <v>0.292383</v>
      </c>
      <c r="M119" s="55" t="s">
        <v>419</v>
      </c>
      <c r="N119" s="52"/>
      <c r="Z119" s="44">
        <f t="shared" si="54"/>
        <v>0</v>
      </c>
      <c r="AB119" s="44">
        <f t="shared" si="55"/>
        <v>0</v>
      </c>
      <c r="AC119" s="44">
        <f t="shared" si="56"/>
        <v>0</v>
      </c>
      <c r="AD119" s="44">
        <f t="shared" si="57"/>
        <v>0</v>
      </c>
      <c r="AE119" s="44">
        <f t="shared" si="58"/>
        <v>0</v>
      </c>
      <c r="AF119" s="44">
        <f t="shared" si="59"/>
        <v>0</v>
      </c>
      <c r="AG119" s="44">
        <f t="shared" si="60"/>
        <v>0</v>
      </c>
      <c r="AH119" s="44">
        <f t="shared" si="61"/>
        <v>0</v>
      </c>
      <c r="AI119" s="36"/>
      <c r="AJ119" s="26">
        <f t="shared" si="62"/>
        <v>0</v>
      </c>
      <c r="AK119" s="26">
        <f t="shared" si="63"/>
        <v>0</v>
      </c>
      <c r="AL119" s="26">
        <f t="shared" si="64"/>
        <v>0</v>
      </c>
      <c r="AN119" s="44">
        <v>15</v>
      </c>
      <c r="AO119" s="44">
        <f>G119*0.724305239179954</f>
        <v>0</v>
      </c>
      <c r="AP119" s="44">
        <f>G119*(1-0.724305239179954)</f>
        <v>0</v>
      </c>
      <c r="AQ119" s="45" t="s">
        <v>22</v>
      </c>
      <c r="AV119" s="44">
        <f t="shared" si="65"/>
        <v>0</v>
      </c>
      <c r="AW119" s="44">
        <f t="shared" si="66"/>
        <v>0</v>
      </c>
      <c r="AX119" s="44">
        <f t="shared" si="67"/>
        <v>0</v>
      </c>
      <c r="AY119" s="47" t="s">
        <v>439</v>
      </c>
      <c r="AZ119" s="47" t="s">
        <v>454</v>
      </c>
      <c r="BA119" s="36" t="s">
        <v>458</v>
      </c>
      <c r="BC119" s="44">
        <f t="shared" si="68"/>
        <v>0</v>
      </c>
      <c r="BD119" s="44">
        <f t="shared" si="69"/>
        <v>0</v>
      </c>
      <c r="BE119" s="44">
        <v>0</v>
      </c>
      <c r="BF119" s="44">
        <f t="shared" si="70"/>
        <v>0.292383</v>
      </c>
      <c r="BH119" s="26">
        <f t="shared" si="71"/>
        <v>0</v>
      </c>
      <c r="BI119" s="26">
        <f t="shared" si="72"/>
        <v>0</v>
      </c>
      <c r="BJ119" s="26">
        <f t="shared" si="73"/>
        <v>0</v>
      </c>
      <c r="BK119" s="26" t="s">
        <v>463</v>
      </c>
      <c r="BL119" s="44">
        <v>776</v>
      </c>
    </row>
    <row r="120" spans="1:64" ht="12.75">
      <c r="A120" s="57" t="s">
        <v>71</v>
      </c>
      <c r="B120" s="57"/>
      <c r="C120" s="57" t="s">
        <v>176</v>
      </c>
      <c r="D120" s="57" t="s">
        <v>328</v>
      </c>
      <c r="E120" s="57" t="s">
        <v>399</v>
      </c>
      <c r="F120" s="58">
        <v>27.3</v>
      </c>
      <c r="G120" s="58"/>
      <c r="H120" s="58">
        <f t="shared" si="50"/>
        <v>0</v>
      </c>
      <c r="I120" s="58">
        <f t="shared" si="51"/>
        <v>0</v>
      </c>
      <c r="J120" s="58">
        <f t="shared" si="52"/>
        <v>0</v>
      </c>
      <c r="K120" s="58">
        <v>0</v>
      </c>
      <c r="L120" s="58">
        <f t="shared" si="53"/>
        <v>0</v>
      </c>
      <c r="M120" s="55" t="s">
        <v>419</v>
      </c>
      <c r="N120" s="52"/>
      <c r="Z120" s="44">
        <f t="shared" si="54"/>
        <v>0</v>
      </c>
      <c r="AB120" s="44">
        <f t="shared" si="55"/>
        <v>0</v>
      </c>
      <c r="AC120" s="44">
        <f t="shared" si="56"/>
        <v>0</v>
      </c>
      <c r="AD120" s="44">
        <f t="shared" si="57"/>
        <v>0</v>
      </c>
      <c r="AE120" s="44">
        <f t="shared" si="58"/>
        <v>0</v>
      </c>
      <c r="AF120" s="44">
        <f t="shared" si="59"/>
        <v>0</v>
      </c>
      <c r="AG120" s="44">
        <f t="shared" si="60"/>
        <v>0</v>
      </c>
      <c r="AH120" s="44">
        <f t="shared" si="61"/>
        <v>0</v>
      </c>
      <c r="AI120" s="36"/>
      <c r="AJ120" s="26">
        <f t="shared" si="62"/>
        <v>0</v>
      </c>
      <c r="AK120" s="26">
        <f t="shared" si="63"/>
        <v>0</v>
      </c>
      <c r="AL120" s="26">
        <f t="shared" si="64"/>
        <v>0</v>
      </c>
      <c r="AN120" s="44">
        <v>15</v>
      </c>
      <c r="AO120" s="44">
        <f>G120*0</f>
        <v>0</v>
      </c>
      <c r="AP120" s="44">
        <f>G120*(1-0)</f>
        <v>0</v>
      </c>
      <c r="AQ120" s="45" t="s">
        <v>22</v>
      </c>
      <c r="AV120" s="44">
        <f t="shared" si="65"/>
        <v>0</v>
      </c>
      <c r="AW120" s="44">
        <f t="shared" si="66"/>
        <v>0</v>
      </c>
      <c r="AX120" s="44">
        <f t="shared" si="67"/>
        <v>0</v>
      </c>
      <c r="AY120" s="47" t="s">
        <v>439</v>
      </c>
      <c r="AZ120" s="47" t="s">
        <v>454</v>
      </c>
      <c r="BA120" s="36" t="s">
        <v>458</v>
      </c>
      <c r="BC120" s="44">
        <f t="shared" si="68"/>
        <v>0</v>
      </c>
      <c r="BD120" s="44">
        <f t="shared" si="69"/>
        <v>0</v>
      </c>
      <c r="BE120" s="44">
        <v>0</v>
      </c>
      <c r="BF120" s="44">
        <f t="shared" si="70"/>
        <v>0</v>
      </c>
      <c r="BH120" s="26">
        <f t="shared" si="71"/>
        <v>0</v>
      </c>
      <c r="BI120" s="26">
        <f t="shared" si="72"/>
        <v>0</v>
      </c>
      <c r="BJ120" s="26">
        <f t="shared" si="73"/>
        <v>0</v>
      </c>
      <c r="BK120" s="26" t="s">
        <v>463</v>
      </c>
      <c r="BL120" s="44">
        <v>776</v>
      </c>
    </row>
    <row r="121" spans="1:64" ht="12.75">
      <c r="A121" s="70" t="s">
        <v>72</v>
      </c>
      <c r="B121" s="70"/>
      <c r="C121" s="70" t="s">
        <v>177</v>
      </c>
      <c r="D121" s="70" t="s">
        <v>329</v>
      </c>
      <c r="E121" s="70" t="s">
        <v>399</v>
      </c>
      <c r="F121" s="71">
        <v>30.03</v>
      </c>
      <c r="G121" s="71"/>
      <c r="H121" s="71">
        <f t="shared" si="50"/>
        <v>0</v>
      </c>
      <c r="I121" s="71">
        <f t="shared" si="51"/>
        <v>0</v>
      </c>
      <c r="J121" s="71">
        <f t="shared" si="52"/>
        <v>0</v>
      </c>
      <c r="K121" s="71">
        <v>0.00185</v>
      </c>
      <c r="L121" s="71">
        <f t="shared" si="53"/>
        <v>0.05555550000000001</v>
      </c>
      <c r="M121" s="69" t="s">
        <v>419</v>
      </c>
      <c r="N121" s="52"/>
      <c r="Z121" s="44">
        <f t="shared" si="54"/>
        <v>0</v>
      </c>
      <c r="AB121" s="44">
        <f t="shared" si="55"/>
        <v>0</v>
      </c>
      <c r="AC121" s="44">
        <f t="shared" si="56"/>
        <v>0</v>
      </c>
      <c r="AD121" s="44">
        <f t="shared" si="57"/>
        <v>0</v>
      </c>
      <c r="AE121" s="44">
        <f t="shared" si="58"/>
        <v>0</v>
      </c>
      <c r="AF121" s="44">
        <f t="shared" si="59"/>
        <v>0</v>
      </c>
      <c r="AG121" s="44">
        <f t="shared" si="60"/>
        <v>0</v>
      </c>
      <c r="AH121" s="44">
        <f t="shared" si="61"/>
        <v>0</v>
      </c>
      <c r="AI121" s="36"/>
      <c r="AJ121" s="28">
        <f t="shared" si="62"/>
        <v>0</v>
      </c>
      <c r="AK121" s="28">
        <f t="shared" si="63"/>
        <v>0</v>
      </c>
      <c r="AL121" s="28">
        <f t="shared" si="64"/>
        <v>0</v>
      </c>
      <c r="AN121" s="44">
        <v>15</v>
      </c>
      <c r="AO121" s="44">
        <f>G121*1</f>
        <v>0</v>
      </c>
      <c r="AP121" s="44">
        <f>G121*(1-1)</f>
        <v>0</v>
      </c>
      <c r="AQ121" s="46" t="s">
        <v>22</v>
      </c>
      <c r="AV121" s="44">
        <f t="shared" si="65"/>
        <v>0</v>
      </c>
      <c r="AW121" s="44">
        <f t="shared" si="66"/>
        <v>0</v>
      </c>
      <c r="AX121" s="44">
        <f t="shared" si="67"/>
        <v>0</v>
      </c>
      <c r="AY121" s="47" t="s">
        <v>439</v>
      </c>
      <c r="AZ121" s="47" t="s">
        <v>454</v>
      </c>
      <c r="BA121" s="36" t="s">
        <v>458</v>
      </c>
      <c r="BC121" s="44">
        <f t="shared" si="68"/>
        <v>0</v>
      </c>
      <c r="BD121" s="44">
        <f t="shared" si="69"/>
        <v>0</v>
      </c>
      <c r="BE121" s="44">
        <v>0</v>
      </c>
      <c r="BF121" s="44">
        <f t="shared" si="70"/>
        <v>0.05555550000000001</v>
      </c>
      <c r="BH121" s="28">
        <f t="shared" si="71"/>
        <v>0</v>
      </c>
      <c r="BI121" s="28">
        <f t="shared" si="72"/>
        <v>0</v>
      </c>
      <c r="BJ121" s="28">
        <f t="shared" si="73"/>
        <v>0</v>
      </c>
      <c r="BK121" s="28" t="s">
        <v>464</v>
      </c>
      <c r="BL121" s="44">
        <v>776</v>
      </c>
    </row>
    <row r="122" spans="1:14" ht="12.75">
      <c r="A122" s="65"/>
      <c r="B122" s="66"/>
      <c r="C122" s="66"/>
      <c r="D122" s="67" t="s">
        <v>330</v>
      </c>
      <c r="E122" s="66"/>
      <c r="F122" s="68">
        <v>30.03</v>
      </c>
      <c r="G122" s="66"/>
      <c r="H122" s="66"/>
      <c r="I122" s="66"/>
      <c r="J122" s="66"/>
      <c r="K122" s="66"/>
      <c r="L122" s="66"/>
      <c r="M122" s="59"/>
      <c r="N122" s="52"/>
    </row>
    <row r="123" spans="1:64" ht="12.75">
      <c r="A123" s="53" t="s">
        <v>73</v>
      </c>
      <c r="B123" s="53"/>
      <c r="C123" s="53" t="s">
        <v>178</v>
      </c>
      <c r="D123" s="53" t="s">
        <v>331</v>
      </c>
      <c r="E123" s="53" t="s">
        <v>402</v>
      </c>
      <c r="F123" s="54">
        <v>0.0725</v>
      </c>
      <c r="G123" s="54"/>
      <c r="H123" s="54">
        <f>F123*AO123</f>
        <v>0</v>
      </c>
      <c r="I123" s="54">
        <f>F123*AP123</f>
        <v>0</v>
      </c>
      <c r="J123" s="54">
        <f>F123*G123</f>
        <v>0</v>
      </c>
      <c r="K123" s="54">
        <v>0</v>
      </c>
      <c r="L123" s="54">
        <f>F123*K123</f>
        <v>0</v>
      </c>
      <c r="M123" s="56" t="s">
        <v>419</v>
      </c>
      <c r="N123" s="52"/>
      <c r="Z123" s="44">
        <f>IF(AQ123="5",BJ123,0)</f>
        <v>0</v>
      </c>
      <c r="AB123" s="44">
        <f>IF(AQ123="1",BH123,0)</f>
        <v>0</v>
      </c>
      <c r="AC123" s="44">
        <f>IF(AQ123="1",BI123,0)</f>
        <v>0</v>
      </c>
      <c r="AD123" s="44">
        <f>IF(AQ123="7",BH123,0)</f>
        <v>0</v>
      </c>
      <c r="AE123" s="44">
        <f>IF(AQ123="7",BI123,0)</f>
        <v>0</v>
      </c>
      <c r="AF123" s="44">
        <f>IF(AQ123="2",BH123,0)</f>
        <v>0</v>
      </c>
      <c r="AG123" s="44">
        <f>IF(AQ123="2",BI123,0)</f>
        <v>0</v>
      </c>
      <c r="AH123" s="44">
        <f>IF(AQ123="0",BJ123,0)</f>
        <v>0</v>
      </c>
      <c r="AI123" s="36"/>
      <c r="AJ123" s="26">
        <f>IF(AN123=0,J123,0)</f>
        <v>0</v>
      </c>
      <c r="AK123" s="26">
        <f>IF(AN123=15,J123,0)</f>
        <v>0</v>
      </c>
      <c r="AL123" s="26">
        <f>IF(AN123=21,J123,0)</f>
        <v>0</v>
      </c>
      <c r="AN123" s="44">
        <v>15</v>
      </c>
      <c r="AO123" s="44">
        <f>G123*0</f>
        <v>0</v>
      </c>
      <c r="AP123" s="44">
        <f>G123*(1-0)</f>
        <v>0</v>
      </c>
      <c r="AQ123" s="45" t="s">
        <v>20</v>
      </c>
      <c r="AV123" s="44">
        <f>AW123+AX123</f>
        <v>0</v>
      </c>
      <c r="AW123" s="44">
        <f>F123*AO123</f>
        <v>0</v>
      </c>
      <c r="AX123" s="44">
        <f>F123*AP123</f>
        <v>0</v>
      </c>
      <c r="AY123" s="47" t="s">
        <v>439</v>
      </c>
      <c r="AZ123" s="47" t="s">
        <v>454</v>
      </c>
      <c r="BA123" s="36" t="s">
        <v>458</v>
      </c>
      <c r="BC123" s="44">
        <f>AW123+AX123</f>
        <v>0</v>
      </c>
      <c r="BD123" s="44">
        <f>G123/(100-BE123)*100</f>
        <v>0</v>
      </c>
      <c r="BE123" s="44">
        <v>0</v>
      </c>
      <c r="BF123" s="44">
        <f>L123</f>
        <v>0</v>
      </c>
      <c r="BH123" s="26">
        <f>F123*AO123</f>
        <v>0</v>
      </c>
      <c r="BI123" s="26">
        <f>F123*AP123</f>
        <v>0</v>
      </c>
      <c r="BJ123" s="26">
        <f>F123*G123</f>
        <v>0</v>
      </c>
      <c r="BK123" s="26" t="s">
        <v>463</v>
      </c>
      <c r="BL123" s="44">
        <v>776</v>
      </c>
    </row>
    <row r="124" spans="1:47" ht="12.75">
      <c r="A124" s="9"/>
      <c r="B124" s="17"/>
      <c r="C124" s="17" t="s">
        <v>179</v>
      </c>
      <c r="D124" s="17" t="s">
        <v>332</v>
      </c>
      <c r="E124" s="24" t="s">
        <v>15</v>
      </c>
      <c r="F124" s="24" t="s">
        <v>15</v>
      </c>
      <c r="G124" s="24"/>
      <c r="H124" s="50">
        <f>SUM(H125:H140)</f>
        <v>0</v>
      </c>
      <c r="I124" s="50">
        <f>SUM(I125:I140)</f>
        <v>0</v>
      </c>
      <c r="J124" s="50">
        <f>SUM(J125:J140)</f>
        <v>0</v>
      </c>
      <c r="K124" s="36"/>
      <c r="L124" s="50">
        <f>SUM(L125:L140)</f>
        <v>0.219024</v>
      </c>
      <c r="M124" s="40"/>
      <c r="N124" s="3"/>
      <c r="AI124" s="36"/>
      <c r="AS124" s="50">
        <f>SUM(AJ125:AJ140)</f>
        <v>0</v>
      </c>
      <c r="AT124" s="50">
        <f>SUM(AK125:AK140)</f>
        <v>0</v>
      </c>
      <c r="AU124" s="50">
        <f>SUM(AL125:AL140)</f>
        <v>0</v>
      </c>
    </row>
    <row r="125" spans="1:64" ht="12.75">
      <c r="A125" s="10" t="s">
        <v>74</v>
      </c>
      <c r="B125" s="18"/>
      <c r="C125" s="18" t="s">
        <v>180</v>
      </c>
      <c r="D125" s="18" t="s">
        <v>333</v>
      </c>
      <c r="E125" s="18" t="s">
        <v>399</v>
      </c>
      <c r="F125" s="26">
        <v>11.34</v>
      </c>
      <c r="G125" s="26"/>
      <c r="H125" s="26">
        <f>F125*AO125</f>
        <v>0</v>
      </c>
      <c r="I125" s="26">
        <f>F125*AP125</f>
        <v>0</v>
      </c>
      <c r="J125" s="26">
        <f>F125*G125</f>
        <v>0</v>
      </c>
      <c r="K125" s="26">
        <v>0.00318</v>
      </c>
      <c r="L125" s="26">
        <f>F125*K125</f>
        <v>0.0360612</v>
      </c>
      <c r="M125" s="41" t="s">
        <v>419</v>
      </c>
      <c r="N125" s="3"/>
      <c r="Z125" s="44">
        <f>IF(AQ125="5",BJ125,0)</f>
        <v>0</v>
      </c>
      <c r="AB125" s="44">
        <f>IF(AQ125="1",BH125,0)</f>
        <v>0</v>
      </c>
      <c r="AC125" s="44">
        <f>IF(AQ125="1",BI125,0)</f>
        <v>0</v>
      </c>
      <c r="AD125" s="44">
        <f>IF(AQ125="7",BH125,0)</f>
        <v>0</v>
      </c>
      <c r="AE125" s="44">
        <f>IF(AQ125="7",BI125,0)</f>
        <v>0</v>
      </c>
      <c r="AF125" s="44">
        <f>IF(AQ125="2",BH125,0)</f>
        <v>0</v>
      </c>
      <c r="AG125" s="44">
        <f>IF(AQ125="2",BI125,0)</f>
        <v>0</v>
      </c>
      <c r="AH125" s="44">
        <f>IF(AQ125="0",BJ125,0)</f>
        <v>0</v>
      </c>
      <c r="AI125" s="36"/>
      <c r="AJ125" s="26">
        <f>IF(AN125=0,J125,0)</f>
        <v>0</v>
      </c>
      <c r="AK125" s="26">
        <f>IF(AN125=15,J125,0)</f>
        <v>0</v>
      </c>
      <c r="AL125" s="26">
        <f>IF(AN125=21,J125,0)</f>
        <v>0</v>
      </c>
      <c r="AN125" s="44">
        <v>15</v>
      </c>
      <c r="AO125" s="44">
        <f>G125*0.1018853974122</f>
        <v>0</v>
      </c>
      <c r="AP125" s="44">
        <f>G125*(1-0.1018853974122)</f>
        <v>0</v>
      </c>
      <c r="AQ125" s="45" t="s">
        <v>22</v>
      </c>
      <c r="AV125" s="44">
        <f>AW125+AX125</f>
        <v>0</v>
      </c>
      <c r="AW125" s="44">
        <f>F125*AO125</f>
        <v>0</v>
      </c>
      <c r="AX125" s="44">
        <f>F125*AP125</f>
        <v>0</v>
      </c>
      <c r="AY125" s="47" t="s">
        <v>440</v>
      </c>
      <c r="AZ125" s="47" t="s">
        <v>456</v>
      </c>
      <c r="BA125" s="36" t="s">
        <v>458</v>
      </c>
      <c r="BC125" s="44">
        <f>AW125+AX125</f>
        <v>0</v>
      </c>
      <c r="BD125" s="44">
        <f>G125/(100-BE125)*100</f>
        <v>0</v>
      </c>
      <c r="BE125" s="44">
        <v>0</v>
      </c>
      <c r="BF125" s="44">
        <f>L125</f>
        <v>0.0360612</v>
      </c>
      <c r="BH125" s="26">
        <f>F125*AO125</f>
        <v>0</v>
      </c>
      <c r="BI125" s="26">
        <f>F125*AP125</f>
        <v>0</v>
      </c>
      <c r="BJ125" s="26">
        <f>F125*G125</f>
        <v>0</v>
      </c>
      <c r="BK125" s="26" t="s">
        <v>463</v>
      </c>
      <c r="BL125" s="44">
        <v>781</v>
      </c>
    </row>
    <row r="126" spans="1:14" ht="12.75">
      <c r="A126" s="3"/>
      <c r="D126" s="22" t="s">
        <v>248</v>
      </c>
      <c r="F126" s="27">
        <v>0</v>
      </c>
      <c r="M126" s="2"/>
      <c r="N126" s="3"/>
    </row>
    <row r="127" spans="1:14" ht="12.75">
      <c r="A127" s="3"/>
      <c r="D127" s="22" t="s">
        <v>334</v>
      </c>
      <c r="F127" s="27">
        <v>7.56</v>
      </c>
      <c r="M127" s="2"/>
      <c r="N127" s="3"/>
    </row>
    <row r="128" spans="1:14" ht="12.75">
      <c r="A128" s="3"/>
      <c r="D128" s="22" t="s">
        <v>335</v>
      </c>
      <c r="F128" s="27">
        <v>3.78</v>
      </c>
      <c r="M128" s="2"/>
      <c r="N128" s="3"/>
    </row>
    <row r="129" spans="1:64" ht="12.75">
      <c r="A129" s="10" t="s">
        <v>75</v>
      </c>
      <c r="B129" s="18"/>
      <c r="C129" s="18" t="s">
        <v>181</v>
      </c>
      <c r="D129" s="18" t="s">
        <v>336</v>
      </c>
      <c r="E129" s="18" t="s">
        <v>399</v>
      </c>
      <c r="F129" s="26">
        <v>7.56</v>
      </c>
      <c r="G129" s="26"/>
      <c r="H129" s="26">
        <f>F129*AO129</f>
        <v>0</v>
      </c>
      <c r="I129" s="26">
        <f>F129*AP129</f>
        <v>0</v>
      </c>
      <c r="J129" s="26">
        <f>F129*G129</f>
        <v>0</v>
      </c>
      <c r="K129" s="26">
        <v>0</v>
      </c>
      <c r="L129" s="26">
        <f>F129*K129</f>
        <v>0</v>
      </c>
      <c r="M129" s="41" t="s">
        <v>419</v>
      </c>
      <c r="N129" s="3"/>
      <c r="Z129" s="44">
        <f>IF(AQ129="5",BJ129,0)</f>
        <v>0</v>
      </c>
      <c r="AB129" s="44">
        <f>IF(AQ129="1",BH129,0)</f>
        <v>0</v>
      </c>
      <c r="AC129" s="44">
        <f>IF(AQ129="1",BI129,0)</f>
        <v>0</v>
      </c>
      <c r="AD129" s="44">
        <f>IF(AQ129="7",BH129,0)</f>
        <v>0</v>
      </c>
      <c r="AE129" s="44">
        <f>IF(AQ129="7",BI129,0)</f>
        <v>0</v>
      </c>
      <c r="AF129" s="44">
        <f>IF(AQ129="2",BH129,0)</f>
        <v>0</v>
      </c>
      <c r="AG129" s="44">
        <f>IF(AQ129="2",BI129,0)</f>
        <v>0</v>
      </c>
      <c r="AH129" s="44">
        <f>IF(AQ129="0",BJ129,0)</f>
        <v>0</v>
      </c>
      <c r="AI129" s="36"/>
      <c r="AJ129" s="26">
        <f>IF(AN129=0,J129,0)</f>
        <v>0</v>
      </c>
      <c r="AK129" s="26">
        <f>IF(AN129=15,J129,0)</f>
        <v>0</v>
      </c>
      <c r="AL129" s="26">
        <f>IF(AN129=21,J129,0)</f>
        <v>0</v>
      </c>
      <c r="AN129" s="44">
        <v>15</v>
      </c>
      <c r="AO129" s="44">
        <f>G129*0</f>
        <v>0</v>
      </c>
      <c r="AP129" s="44">
        <f>G129*(1-0)</f>
        <v>0</v>
      </c>
      <c r="AQ129" s="45" t="s">
        <v>22</v>
      </c>
      <c r="AV129" s="44">
        <f>AW129+AX129</f>
        <v>0</v>
      </c>
      <c r="AW129" s="44">
        <f>F129*AO129</f>
        <v>0</v>
      </c>
      <c r="AX129" s="44">
        <f>F129*AP129</f>
        <v>0</v>
      </c>
      <c r="AY129" s="47" t="s">
        <v>440</v>
      </c>
      <c r="AZ129" s="47" t="s">
        <v>456</v>
      </c>
      <c r="BA129" s="36" t="s">
        <v>458</v>
      </c>
      <c r="BC129" s="44">
        <f>AW129+AX129</f>
        <v>0</v>
      </c>
      <c r="BD129" s="44">
        <f>G129/(100-BE129)*100</f>
        <v>0</v>
      </c>
      <c r="BE129" s="44">
        <v>0</v>
      </c>
      <c r="BF129" s="44">
        <f>L129</f>
        <v>0</v>
      </c>
      <c r="BH129" s="26">
        <f>F129*AO129</f>
        <v>0</v>
      </c>
      <c r="BI129" s="26">
        <f>F129*AP129</f>
        <v>0</v>
      </c>
      <c r="BJ129" s="26">
        <f>F129*G129</f>
        <v>0</v>
      </c>
      <c r="BK129" s="26" t="s">
        <v>463</v>
      </c>
      <c r="BL129" s="44">
        <v>781</v>
      </c>
    </row>
    <row r="130" spans="1:64" ht="12.75">
      <c r="A130" s="53" t="s">
        <v>76</v>
      </c>
      <c r="B130" s="53"/>
      <c r="C130" s="53" t="s">
        <v>182</v>
      </c>
      <c r="D130" s="53" t="s">
        <v>337</v>
      </c>
      <c r="E130" s="53" t="s">
        <v>399</v>
      </c>
      <c r="F130" s="54">
        <v>7.56</v>
      </c>
      <c r="G130" s="54"/>
      <c r="H130" s="54">
        <f>F130*AO130</f>
        <v>0</v>
      </c>
      <c r="I130" s="54">
        <f>F130*AP130</f>
        <v>0</v>
      </c>
      <c r="J130" s="54">
        <f>F130*G130</f>
        <v>0</v>
      </c>
      <c r="K130" s="54">
        <v>0</v>
      </c>
      <c r="L130" s="54">
        <f>F130*K130</f>
        <v>0</v>
      </c>
      <c r="M130" s="56" t="s">
        <v>419</v>
      </c>
      <c r="N130" s="52"/>
      <c r="Z130" s="44">
        <f>IF(AQ130="5",BJ130,0)</f>
        <v>0</v>
      </c>
      <c r="AB130" s="44">
        <f>IF(AQ130="1",BH130,0)</f>
        <v>0</v>
      </c>
      <c r="AC130" s="44">
        <f>IF(AQ130="1",BI130,0)</f>
        <v>0</v>
      </c>
      <c r="AD130" s="44">
        <f>IF(AQ130="7",BH130,0)</f>
        <v>0</v>
      </c>
      <c r="AE130" s="44">
        <f>IF(AQ130="7",BI130,0)</f>
        <v>0</v>
      </c>
      <c r="AF130" s="44">
        <f>IF(AQ130="2",BH130,0)</f>
        <v>0</v>
      </c>
      <c r="AG130" s="44">
        <f>IF(AQ130="2",BI130,0)</f>
        <v>0</v>
      </c>
      <c r="AH130" s="44">
        <f>IF(AQ130="0",BJ130,0)</f>
        <v>0</v>
      </c>
      <c r="AI130" s="36"/>
      <c r="AJ130" s="26">
        <f>IF(AN130=0,J130,0)</f>
        <v>0</v>
      </c>
      <c r="AK130" s="26">
        <f>IF(AN130=15,J130,0)</f>
        <v>0</v>
      </c>
      <c r="AL130" s="26">
        <f>IF(AN130=21,J130,0)</f>
        <v>0</v>
      </c>
      <c r="AN130" s="44">
        <v>15</v>
      </c>
      <c r="AO130" s="44">
        <f>G130*0</f>
        <v>0</v>
      </c>
      <c r="AP130" s="44">
        <f>G130*(1-0)</f>
        <v>0</v>
      </c>
      <c r="AQ130" s="45" t="s">
        <v>22</v>
      </c>
      <c r="AV130" s="44">
        <f>AW130+AX130</f>
        <v>0</v>
      </c>
      <c r="AW130" s="44">
        <f>F130*AO130</f>
        <v>0</v>
      </c>
      <c r="AX130" s="44">
        <f>F130*AP130</f>
        <v>0</v>
      </c>
      <c r="AY130" s="47" t="s">
        <v>440</v>
      </c>
      <c r="AZ130" s="47" t="s">
        <v>456</v>
      </c>
      <c r="BA130" s="36" t="s">
        <v>458</v>
      </c>
      <c r="BC130" s="44">
        <f>AW130+AX130</f>
        <v>0</v>
      </c>
      <c r="BD130" s="44">
        <f>G130/(100-BE130)*100</f>
        <v>0</v>
      </c>
      <c r="BE130" s="44">
        <v>0</v>
      </c>
      <c r="BF130" s="44">
        <f>L130</f>
        <v>0</v>
      </c>
      <c r="BH130" s="26">
        <f>F130*AO130</f>
        <v>0</v>
      </c>
      <c r="BI130" s="26">
        <f>F130*AP130</f>
        <v>0</v>
      </c>
      <c r="BJ130" s="26">
        <f>F130*G130</f>
        <v>0</v>
      </c>
      <c r="BK130" s="26" t="s">
        <v>463</v>
      </c>
      <c r="BL130" s="44">
        <v>781</v>
      </c>
    </row>
    <row r="131" spans="1:64" ht="12.75">
      <c r="A131" s="10" t="s">
        <v>77</v>
      </c>
      <c r="B131" s="18"/>
      <c r="C131" s="18" t="s">
        <v>183</v>
      </c>
      <c r="D131" s="18" t="s">
        <v>338</v>
      </c>
      <c r="E131" s="18" t="s">
        <v>400</v>
      </c>
      <c r="F131" s="26">
        <v>5</v>
      </c>
      <c r="G131" s="26"/>
      <c r="H131" s="26">
        <f>F131*AO131</f>
        <v>0</v>
      </c>
      <c r="I131" s="26">
        <f>F131*AP131</f>
        <v>0</v>
      </c>
      <c r="J131" s="26">
        <f>F131*G131</f>
        <v>0</v>
      </c>
      <c r="K131" s="26">
        <v>0</v>
      </c>
      <c r="L131" s="26">
        <f>F131*K131</f>
        <v>0</v>
      </c>
      <c r="M131" s="41" t="s">
        <v>420</v>
      </c>
      <c r="N131" s="3"/>
      <c r="Z131" s="44">
        <f>IF(AQ131="5",BJ131,0)</f>
        <v>0</v>
      </c>
      <c r="AB131" s="44">
        <f>IF(AQ131="1",BH131,0)</f>
        <v>0</v>
      </c>
      <c r="AC131" s="44">
        <f>IF(AQ131="1",BI131,0)</f>
        <v>0</v>
      </c>
      <c r="AD131" s="44">
        <f>IF(AQ131="7",BH131,0)</f>
        <v>0</v>
      </c>
      <c r="AE131" s="44">
        <f>IF(AQ131="7",BI131,0)</f>
        <v>0</v>
      </c>
      <c r="AF131" s="44">
        <f>IF(AQ131="2",BH131,0)</f>
        <v>0</v>
      </c>
      <c r="AG131" s="44">
        <f>IF(AQ131="2",BI131,0)</f>
        <v>0</v>
      </c>
      <c r="AH131" s="44">
        <f>IF(AQ131="0",BJ131,0)</f>
        <v>0</v>
      </c>
      <c r="AI131" s="36"/>
      <c r="AJ131" s="26">
        <f>IF(AN131=0,J131,0)</f>
        <v>0</v>
      </c>
      <c r="AK131" s="26">
        <f>IF(AN131=15,J131,0)</f>
        <v>0</v>
      </c>
      <c r="AL131" s="26">
        <f>IF(AN131=21,J131,0)</f>
        <v>0</v>
      </c>
      <c r="AN131" s="44">
        <v>15</v>
      </c>
      <c r="AO131" s="44">
        <f>G131*0.0198389314476527</f>
        <v>0</v>
      </c>
      <c r="AP131" s="44">
        <f>G131*(1-0.0198389314476527)</f>
        <v>0</v>
      </c>
      <c r="AQ131" s="45" t="s">
        <v>22</v>
      </c>
      <c r="AV131" s="44">
        <f>AW131+AX131</f>
        <v>0</v>
      </c>
      <c r="AW131" s="44">
        <f>F131*AO131</f>
        <v>0</v>
      </c>
      <c r="AX131" s="44">
        <f>F131*AP131</f>
        <v>0</v>
      </c>
      <c r="AY131" s="47" t="s">
        <v>440</v>
      </c>
      <c r="AZ131" s="47" t="s">
        <v>456</v>
      </c>
      <c r="BA131" s="36" t="s">
        <v>458</v>
      </c>
      <c r="BC131" s="44">
        <f>AW131+AX131</f>
        <v>0</v>
      </c>
      <c r="BD131" s="44">
        <f>G131/(100-BE131)*100</f>
        <v>0</v>
      </c>
      <c r="BE131" s="44">
        <v>0</v>
      </c>
      <c r="BF131" s="44">
        <f>L131</f>
        <v>0</v>
      </c>
      <c r="BH131" s="26">
        <f>F131*AO131</f>
        <v>0</v>
      </c>
      <c r="BI131" s="26">
        <f>F131*AP131</f>
        <v>0</v>
      </c>
      <c r="BJ131" s="26">
        <f>F131*G131</f>
        <v>0</v>
      </c>
      <c r="BK131" s="26" t="s">
        <v>463</v>
      </c>
      <c r="BL131" s="44">
        <v>781</v>
      </c>
    </row>
    <row r="132" spans="1:64" ht="12.75">
      <c r="A132" s="10" t="s">
        <v>78</v>
      </c>
      <c r="B132" s="18"/>
      <c r="C132" s="18" t="s">
        <v>184</v>
      </c>
      <c r="D132" s="18" t="s">
        <v>339</v>
      </c>
      <c r="E132" s="18" t="s">
        <v>400</v>
      </c>
      <c r="F132" s="26">
        <v>2</v>
      </c>
      <c r="G132" s="26"/>
      <c r="H132" s="26">
        <f>F132*AO132</f>
        <v>0</v>
      </c>
      <c r="I132" s="26">
        <f>F132*AP132</f>
        <v>0</v>
      </c>
      <c r="J132" s="26">
        <f>F132*G132</f>
        <v>0</v>
      </c>
      <c r="K132" s="26">
        <v>0</v>
      </c>
      <c r="L132" s="26">
        <f>F132*K132</f>
        <v>0</v>
      </c>
      <c r="M132" s="41" t="s">
        <v>419</v>
      </c>
      <c r="N132" s="3"/>
      <c r="Z132" s="44">
        <f>IF(AQ132="5",BJ132,0)</f>
        <v>0</v>
      </c>
      <c r="AB132" s="44">
        <f>IF(AQ132="1",BH132,0)</f>
        <v>0</v>
      </c>
      <c r="AC132" s="44">
        <f>IF(AQ132="1",BI132,0)</f>
        <v>0</v>
      </c>
      <c r="AD132" s="44">
        <f>IF(AQ132="7",BH132,0)</f>
        <v>0</v>
      </c>
      <c r="AE132" s="44">
        <f>IF(AQ132="7",BI132,0)</f>
        <v>0</v>
      </c>
      <c r="AF132" s="44">
        <f>IF(AQ132="2",BH132,0)</f>
        <v>0</v>
      </c>
      <c r="AG132" s="44">
        <f>IF(AQ132="2",BI132,0)</f>
        <v>0</v>
      </c>
      <c r="AH132" s="44">
        <f>IF(AQ132="0",BJ132,0)</f>
        <v>0</v>
      </c>
      <c r="AI132" s="36"/>
      <c r="AJ132" s="26">
        <f>IF(AN132=0,J132,0)</f>
        <v>0</v>
      </c>
      <c r="AK132" s="26">
        <f>IF(AN132=15,J132,0)</f>
        <v>0</v>
      </c>
      <c r="AL132" s="26">
        <f>IF(AN132=21,J132,0)</f>
        <v>0</v>
      </c>
      <c r="AN132" s="44">
        <v>15</v>
      </c>
      <c r="AO132" s="44">
        <f>G132*0.0660899653979239</f>
        <v>0</v>
      </c>
      <c r="AP132" s="44">
        <f>G132*(1-0.0660899653979239)</f>
        <v>0</v>
      </c>
      <c r="AQ132" s="45" t="s">
        <v>22</v>
      </c>
      <c r="AV132" s="44">
        <f>AW132+AX132</f>
        <v>0</v>
      </c>
      <c r="AW132" s="44">
        <f>F132*AO132</f>
        <v>0</v>
      </c>
      <c r="AX132" s="44">
        <f>F132*AP132</f>
        <v>0</v>
      </c>
      <c r="AY132" s="47" t="s">
        <v>440</v>
      </c>
      <c r="AZ132" s="47" t="s">
        <v>456</v>
      </c>
      <c r="BA132" s="36" t="s">
        <v>458</v>
      </c>
      <c r="BC132" s="44">
        <f>AW132+AX132</f>
        <v>0</v>
      </c>
      <c r="BD132" s="44">
        <f>G132/(100-BE132)*100</f>
        <v>0</v>
      </c>
      <c r="BE132" s="44">
        <v>0</v>
      </c>
      <c r="BF132" s="44">
        <f>L132</f>
        <v>0</v>
      </c>
      <c r="BH132" s="26">
        <f>F132*AO132</f>
        <v>0</v>
      </c>
      <c r="BI132" s="26">
        <f>F132*AP132</f>
        <v>0</v>
      </c>
      <c r="BJ132" s="26">
        <f>F132*G132</f>
        <v>0</v>
      </c>
      <c r="BK132" s="26" t="s">
        <v>463</v>
      </c>
      <c r="BL132" s="44">
        <v>781</v>
      </c>
    </row>
    <row r="133" spans="1:64" ht="12.75">
      <c r="A133" s="10" t="s">
        <v>79</v>
      </c>
      <c r="B133" s="18"/>
      <c r="C133" s="18" t="s">
        <v>185</v>
      </c>
      <c r="D133" s="18" t="s">
        <v>340</v>
      </c>
      <c r="E133" s="18" t="s">
        <v>401</v>
      </c>
      <c r="F133" s="26">
        <v>17.5</v>
      </c>
      <c r="G133" s="26"/>
      <c r="H133" s="26">
        <f>F133*AO133</f>
        <v>0</v>
      </c>
      <c r="I133" s="26">
        <f>F133*AP133</f>
        <v>0</v>
      </c>
      <c r="J133" s="26">
        <f>F133*G133</f>
        <v>0</v>
      </c>
      <c r="K133" s="26">
        <v>0</v>
      </c>
      <c r="L133" s="26">
        <f>F133*K133</f>
        <v>0</v>
      </c>
      <c r="M133" s="41" t="s">
        <v>419</v>
      </c>
      <c r="N133" s="3"/>
      <c r="Z133" s="44">
        <f>IF(AQ133="5",BJ133,0)</f>
        <v>0</v>
      </c>
      <c r="AB133" s="44">
        <f>IF(AQ133="1",BH133,0)</f>
        <v>0</v>
      </c>
      <c r="AC133" s="44">
        <f>IF(AQ133="1",BI133,0)</f>
        <v>0</v>
      </c>
      <c r="AD133" s="44">
        <f>IF(AQ133="7",BH133,0)</f>
        <v>0</v>
      </c>
      <c r="AE133" s="44">
        <f>IF(AQ133="7",BI133,0)</f>
        <v>0</v>
      </c>
      <c r="AF133" s="44">
        <f>IF(AQ133="2",BH133,0)</f>
        <v>0</v>
      </c>
      <c r="AG133" s="44">
        <f>IF(AQ133="2",BI133,0)</f>
        <v>0</v>
      </c>
      <c r="AH133" s="44">
        <f>IF(AQ133="0",BJ133,0)</f>
        <v>0</v>
      </c>
      <c r="AI133" s="36"/>
      <c r="AJ133" s="26">
        <f>IF(AN133=0,J133,0)</f>
        <v>0</v>
      </c>
      <c r="AK133" s="26">
        <f>IF(AN133=15,J133,0)</f>
        <v>0</v>
      </c>
      <c r="AL133" s="26">
        <f>IF(AN133=21,J133,0)</f>
        <v>0</v>
      </c>
      <c r="AN133" s="44">
        <v>15</v>
      </c>
      <c r="AO133" s="44">
        <f>G133*0</f>
        <v>0</v>
      </c>
      <c r="AP133" s="44">
        <f>G133*(1-0)</f>
        <v>0</v>
      </c>
      <c r="AQ133" s="45" t="s">
        <v>22</v>
      </c>
      <c r="AV133" s="44">
        <f>AW133+AX133</f>
        <v>0</v>
      </c>
      <c r="AW133" s="44">
        <f>F133*AO133</f>
        <v>0</v>
      </c>
      <c r="AX133" s="44">
        <f>F133*AP133</f>
        <v>0</v>
      </c>
      <c r="AY133" s="47" t="s">
        <v>440</v>
      </c>
      <c r="AZ133" s="47" t="s">
        <v>456</v>
      </c>
      <c r="BA133" s="36" t="s">
        <v>458</v>
      </c>
      <c r="BC133" s="44">
        <f>AW133+AX133</f>
        <v>0</v>
      </c>
      <c r="BD133" s="44">
        <f>G133/(100-BE133)*100</f>
        <v>0</v>
      </c>
      <c r="BE133" s="44">
        <v>0</v>
      </c>
      <c r="BF133" s="44">
        <f>L133</f>
        <v>0</v>
      </c>
      <c r="BH133" s="26">
        <f>F133*AO133</f>
        <v>0</v>
      </c>
      <c r="BI133" s="26">
        <f>F133*AP133</f>
        <v>0</v>
      </c>
      <c r="BJ133" s="26">
        <f>F133*G133</f>
        <v>0</v>
      </c>
      <c r="BK133" s="26" t="s">
        <v>463</v>
      </c>
      <c r="BL133" s="44">
        <v>781</v>
      </c>
    </row>
    <row r="134" spans="1:14" ht="12.75">
      <c r="A134" s="3"/>
      <c r="D134" s="22" t="s">
        <v>341</v>
      </c>
      <c r="F134" s="27">
        <v>17.5</v>
      </c>
      <c r="M134" s="2"/>
      <c r="N134" s="3"/>
    </row>
    <row r="135" spans="1:64" ht="12.75">
      <c r="A135" s="10" t="s">
        <v>80</v>
      </c>
      <c r="B135" s="18"/>
      <c r="C135" s="18" t="s">
        <v>186</v>
      </c>
      <c r="D135" s="18" t="s">
        <v>342</v>
      </c>
      <c r="E135" s="18" t="s">
        <v>401</v>
      </c>
      <c r="F135" s="26">
        <v>5</v>
      </c>
      <c r="G135" s="26"/>
      <c r="H135" s="26">
        <f>F135*AO135</f>
        <v>0</v>
      </c>
      <c r="I135" s="26">
        <f>F135*AP135</f>
        <v>0</v>
      </c>
      <c r="J135" s="26">
        <f>F135*G135</f>
        <v>0</v>
      </c>
      <c r="K135" s="26">
        <v>0</v>
      </c>
      <c r="L135" s="26">
        <f>F135*K135</f>
        <v>0</v>
      </c>
      <c r="M135" s="41" t="s">
        <v>419</v>
      </c>
      <c r="N135" s="3"/>
      <c r="Z135" s="44">
        <f>IF(AQ135="5",BJ135,0)</f>
        <v>0</v>
      </c>
      <c r="AB135" s="44">
        <f>IF(AQ135="1",BH135,0)</f>
        <v>0</v>
      </c>
      <c r="AC135" s="44">
        <f>IF(AQ135="1",BI135,0)</f>
        <v>0</v>
      </c>
      <c r="AD135" s="44">
        <f>IF(AQ135="7",BH135,0)</f>
        <v>0</v>
      </c>
      <c r="AE135" s="44">
        <f>IF(AQ135="7",BI135,0)</f>
        <v>0</v>
      </c>
      <c r="AF135" s="44">
        <f>IF(AQ135="2",BH135,0)</f>
        <v>0</v>
      </c>
      <c r="AG135" s="44">
        <f>IF(AQ135="2",BI135,0)</f>
        <v>0</v>
      </c>
      <c r="AH135" s="44">
        <f>IF(AQ135="0",BJ135,0)</f>
        <v>0</v>
      </c>
      <c r="AI135" s="36"/>
      <c r="AJ135" s="26">
        <f>IF(AN135=0,J135,0)</f>
        <v>0</v>
      </c>
      <c r="AK135" s="26">
        <f>IF(AN135=15,J135,0)</f>
        <v>0</v>
      </c>
      <c r="AL135" s="26">
        <f>IF(AN135=21,J135,0)</f>
        <v>0</v>
      </c>
      <c r="AN135" s="44">
        <v>15</v>
      </c>
      <c r="AO135" s="44">
        <f>G135*0.0587852494577007</f>
        <v>0</v>
      </c>
      <c r="AP135" s="44">
        <f>G135*(1-0.0587852494577007)</f>
        <v>0</v>
      </c>
      <c r="AQ135" s="45" t="s">
        <v>22</v>
      </c>
      <c r="AV135" s="44">
        <f>AW135+AX135</f>
        <v>0</v>
      </c>
      <c r="AW135" s="44">
        <f>F135*AO135</f>
        <v>0</v>
      </c>
      <c r="AX135" s="44">
        <f>F135*AP135</f>
        <v>0</v>
      </c>
      <c r="AY135" s="47" t="s">
        <v>440</v>
      </c>
      <c r="AZ135" s="47" t="s">
        <v>456</v>
      </c>
      <c r="BA135" s="36" t="s">
        <v>458</v>
      </c>
      <c r="BC135" s="44">
        <f>AW135+AX135</f>
        <v>0</v>
      </c>
      <c r="BD135" s="44">
        <f>G135/(100-BE135)*100</f>
        <v>0</v>
      </c>
      <c r="BE135" s="44">
        <v>0</v>
      </c>
      <c r="BF135" s="44">
        <f>L135</f>
        <v>0</v>
      </c>
      <c r="BH135" s="26">
        <f>F135*AO135</f>
        <v>0</v>
      </c>
      <c r="BI135" s="26">
        <f>F135*AP135</f>
        <v>0</v>
      </c>
      <c r="BJ135" s="26">
        <f>F135*G135</f>
        <v>0</v>
      </c>
      <c r="BK135" s="26" t="s">
        <v>463</v>
      </c>
      <c r="BL135" s="44">
        <v>781</v>
      </c>
    </row>
    <row r="136" spans="1:64" ht="12.75">
      <c r="A136" s="10" t="s">
        <v>81</v>
      </c>
      <c r="B136" s="18"/>
      <c r="C136" s="18" t="s">
        <v>187</v>
      </c>
      <c r="D136" s="18" t="s">
        <v>343</v>
      </c>
      <c r="E136" s="18" t="s">
        <v>401</v>
      </c>
      <c r="F136" s="26">
        <v>3</v>
      </c>
      <c r="G136" s="26"/>
      <c r="H136" s="26">
        <f>F136*AO136</f>
        <v>0</v>
      </c>
      <c r="I136" s="26">
        <f>F136*AP136</f>
        <v>0</v>
      </c>
      <c r="J136" s="26">
        <f>F136*G136</f>
        <v>0</v>
      </c>
      <c r="K136" s="26">
        <v>3E-05</v>
      </c>
      <c r="L136" s="26">
        <f>F136*K136</f>
        <v>9E-05</v>
      </c>
      <c r="M136" s="41" t="s">
        <v>419</v>
      </c>
      <c r="N136" s="3"/>
      <c r="Z136" s="44">
        <f>IF(AQ136="5",BJ136,0)</f>
        <v>0</v>
      </c>
      <c r="AB136" s="44">
        <f>IF(AQ136="1",BH136,0)</f>
        <v>0</v>
      </c>
      <c r="AC136" s="44">
        <f>IF(AQ136="1",BI136,0)</f>
        <v>0</v>
      </c>
      <c r="AD136" s="44">
        <f>IF(AQ136="7",BH136,0)</f>
        <v>0</v>
      </c>
      <c r="AE136" s="44">
        <f>IF(AQ136="7",BI136,0)</f>
        <v>0</v>
      </c>
      <c r="AF136" s="44">
        <f>IF(AQ136="2",BH136,0)</f>
        <v>0</v>
      </c>
      <c r="AG136" s="44">
        <f>IF(AQ136="2",BI136,0)</f>
        <v>0</v>
      </c>
      <c r="AH136" s="44">
        <f>IF(AQ136="0",BJ136,0)</f>
        <v>0</v>
      </c>
      <c r="AI136" s="36"/>
      <c r="AJ136" s="26">
        <f>IF(AN136=0,J136,0)</f>
        <v>0</v>
      </c>
      <c r="AK136" s="26">
        <f>IF(AN136=15,J136,0)</f>
        <v>0</v>
      </c>
      <c r="AL136" s="26">
        <f>IF(AN136=21,J136,0)</f>
        <v>0</v>
      </c>
      <c r="AN136" s="44">
        <v>15</v>
      </c>
      <c r="AO136" s="44">
        <f>G136*1</f>
        <v>0</v>
      </c>
      <c r="AP136" s="44">
        <f>G136*(1-1)</f>
        <v>0</v>
      </c>
      <c r="AQ136" s="45" t="s">
        <v>22</v>
      </c>
      <c r="AV136" s="44">
        <f>AW136+AX136</f>
        <v>0</v>
      </c>
      <c r="AW136" s="44">
        <f>F136*AO136</f>
        <v>0</v>
      </c>
      <c r="AX136" s="44">
        <f>F136*AP136</f>
        <v>0</v>
      </c>
      <c r="AY136" s="47" t="s">
        <v>440</v>
      </c>
      <c r="AZ136" s="47" t="s">
        <v>456</v>
      </c>
      <c r="BA136" s="36" t="s">
        <v>458</v>
      </c>
      <c r="BC136" s="44">
        <f>AW136+AX136</f>
        <v>0</v>
      </c>
      <c r="BD136" s="44">
        <f>G136/(100-BE136)*100</f>
        <v>0</v>
      </c>
      <c r="BE136" s="44">
        <v>0</v>
      </c>
      <c r="BF136" s="44">
        <f>L136</f>
        <v>9E-05</v>
      </c>
      <c r="BH136" s="26">
        <f>F136*AO136</f>
        <v>0</v>
      </c>
      <c r="BI136" s="26">
        <f>F136*AP136</f>
        <v>0</v>
      </c>
      <c r="BJ136" s="26">
        <f>F136*G136</f>
        <v>0</v>
      </c>
      <c r="BK136" s="26" t="s">
        <v>463</v>
      </c>
      <c r="BL136" s="44">
        <v>781</v>
      </c>
    </row>
    <row r="137" spans="1:64" ht="12.75">
      <c r="A137" s="11" t="s">
        <v>82</v>
      </c>
      <c r="B137" s="19"/>
      <c r="C137" s="19" t="s">
        <v>188</v>
      </c>
      <c r="D137" s="19" t="s">
        <v>344</v>
      </c>
      <c r="E137" s="19" t="s">
        <v>401</v>
      </c>
      <c r="F137" s="28">
        <v>17.5</v>
      </c>
      <c r="G137" s="28"/>
      <c r="H137" s="28">
        <f>F137*AO137</f>
        <v>0</v>
      </c>
      <c r="I137" s="28">
        <f>F137*AP137</f>
        <v>0</v>
      </c>
      <c r="J137" s="28">
        <f>F137*G137</f>
        <v>0</v>
      </c>
      <c r="K137" s="28">
        <v>0.00022</v>
      </c>
      <c r="L137" s="28">
        <f>F137*K137</f>
        <v>0.00385</v>
      </c>
      <c r="M137" s="42" t="s">
        <v>419</v>
      </c>
      <c r="N137" s="3"/>
      <c r="Z137" s="44">
        <f>IF(AQ137="5",BJ137,0)</f>
        <v>0</v>
      </c>
      <c r="AB137" s="44">
        <f>IF(AQ137="1",BH137,0)</f>
        <v>0</v>
      </c>
      <c r="AC137" s="44">
        <f>IF(AQ137="1",BI137,0)</f>
        <v>0</v>
      </c>
      <c r="AD137" s="44">
        <f>IF(AQ137="7",BH137,0)</f>
        <v>0</v>
      </c>
      <c r="AE137" s="44">
        <f>IF(AQ137="7",BI137,0)</f>
        <v>0</v>
      </c>
      <c r="AF137" s="44">
        <f>IF(AQ137="2",BH137,0)</f>
        <v>0</v>
      </c>
      <c r="AG137" s="44">
        <f>IF(AQ137="2",BI137,0)</f>
        <v>0</v>
      </c>
      <c r="AH137" s="44">
        <f>IF(AQ137="0",BJ137,0)</f>
        <v>0</v>
      </c>
      <c r="AI137" s="36"/>
      <c r="AJ137" s="28">
        <f>IF(AN137=0,J137,0)</f>
        <v>0</v>
      </c>
      <c r="AK137" s="28">
        <f>IF(AN137=15,J137,0)</f>
        <v>0</v>
      </c>
      <c r="AL137" s="28">
        <f>IF(AN137=21,J137,0)</f>
        <v>0</v>
      </c>
      <c r="AN137" s="44">
        <v>15</v>
      </c>
      <c r="AO137" s="44">
        <f>G137*1</f>
        <v>0</v>
      </c>
      <c r="AP137" s="44">
        <f>G137*(1-1)</f>
        <v>0</v>
      </c>
      <c r="AQ137" s="46" t="s">
        <v>22</v>
      </c>
      <c r="AV137" s="44">
        <f>AW137+AX137</f>
        <v>0</v>
      </c>
      <c r="AW137" s="44">
        <f>F137*AO137</f>
        <v>0</v>
      </c>
      <c r="AX137" s="44">
        <f>F137*AP137</f>
        <v>0</v>
      </c>
      <c r="AY137" s="47" t="s">
        <v>440</v>
      </c>
      <c r="AZ137" s="47" t="s">
        <v>456</v>
      </c>
      <c r="BA137" s="36" t="s">
        <v>458</v>
      </c>
      <c r="BC137" s="44">
        <f>AW137+AX137</f>
        <v>0</v>
      </c>
      <c r="BD137" s="44">
        <f>G137/(100-BE137)*100</f>
        <v>0</v>
      </c>
      <c r="BE137" s="44">
        <v>0</v>
      </c>
      <c r="BF137" s="44">
        <f>L137</f>
        <v>0.00385</v>
      </c>
      <c r="BH137" s="28">
        <f>F137*AO137</f>
        <v>0</v>
      </c>
      <c r="BI137" s="28">
        <f>F137*AP137</f>
        <v>0</v>
      </c>
      <c r="BJ137" s="28">
        <f>F137*G137</f>
        <v>0</v>
      </c>
      <c r="BK137" s="28" t="s">
        <v>464</v>
      </c>
      <c r="BL137" s="44">
        <v>781</v>
      </c>
    </row>
    <row r="138" spans="1:64" ht="12.75">
      <c r="A138" s="11" t="s">
        <v>83</v>
      </c>
      <c r="B138" s="19"/>
      <c r="C138" s="19" t="s">
        <v>189</v>
      </c>
      <c r="D138" s="19" t="s">
        <v>345</v>
      </c>
      <c r="E138" s="19" t="s">
        <v>399</v>
      </c>
      <c r="F138" s="28">
        <v>14.674</v>
      </c>
      <c r="G138" s="28"/>
      <c r="H138" s="28">
        <f>F138*AO138</f>
        <v>0</v>
      </c>
      <c r="I138" s="28">
        <f>F138*AP138</f>
        <v>0</v>
      </c>
      <c r="J138" s="28">
        <f>F138*G138</f>
        <v>0</v>
      </c>
      <c r="K138" s="28">
        <v>0.0122</v>
      </c>
      <c r="L138" s="28">
        <f>F138*K138</f>
        <v>0.1790228</v>
      </c>
      <c r="M138" s="42" t="s">
        <v>419</v>
      </c>
      <c r="N138" s="3"/>
      <c r="Z138" s="44">
        <f>IF(AQ138="5",BJ138,0)</f>
        <v>0</v>
      </c>
      <c r="AB138" s="44">
        <f>IF(AQ138="1",BH138,0)</f>
        <v>0</v>
      </c>
      <c r="AC138" s="44">
        <f>IF(AQ138="1",BI138,0)</f>
        <v>0</v>
      </c>
      <c r="AD138" s="44">
        <f>IF(AQ138="7",BH138,0)</f>
        <v>0</v>
      </c>
      <c r="AE138" s="44">
        <f>IF(AQ138="7",BI138,0)</f>
        <v>0</v>
      </c>
      <c r="AF138" s="44">
        <f>IF(AQ138="2",BH138,0)</f>
        <v>0</v>
      </c>
      <c r="AG138" s="44">
        <f>IF(AQ138="2",BI138,0)</f>
        <v>0</v>
      </c>
      <c r="AH138" s="44">
        <f>IF(AQ138="0",BJ138,0)</f>
        <v>0</v>
      </c>
      <c r="AI138" s="36"/>
      <c r="AJ138" s="28">
        <f>IF(AN138=0,J138,0)</f>
        <v>0</v>
      </c>
      <c r="AK138" s="28">
        <f>IF(AN138=15,J138,0)</f>
        <v>0</v>
      </c>
      <c r="AL138" s="28">
        <f>IF(AN138=21,J138,0)</f>
        <v>0</v>
      </c>
      <c r="AN138" s="44">
        <v>15</v>
      </c>
      <c r="AO138" s="44">
        <f>G138*1</f>
        <v>0</v>
      </c>
      <c r="AP138" s="44">
        <f>G138*(1-1)</f>
        <v>0</v>
      </c>
      <c r="AQ138" s="46" t="s">
        <v>22</v>
      </c>
      <c r="AV138" s="44">
        <f>AW138+AX138</f>
        <v>0</v>
      </c>
      <c r="AW138" s="44">
        <f>F138*AO138</f>
        <v>0</v>
      </c>
      <c r="AX138" s="44">
        <f>F138*AP138</f>
        <v>0</v>
      </c>
      <c r="AY138" s="47" t="s">
        <v>440</v>
      </c>
      <c r="AZ138" s="47" t="s">
        <v>456</v>
      </c>
      <c r="BA138" s="36" t="s">
        <v>458</v>
      </c>
      <c r="BC138" s="44">
        <f>AW138+AX138</f>
        <v>0</v>
      </c>
      <c r="BD138" s="44">
        <f>G138/(100-BE138)*100</f>
        <v>0</v>
      </c>
      <c r="BE138" s="44">
        <v>0</v>
      </c>
      <c r="BF138" s="44">
        <f>L138</f>
        <v>0.1790228</v>
      </c>
      <c r="BH138" s="28">
        <f>F138*AO138</f>
        <v>0</v>
      </c>
      <c r="BI138" s="28">
        <f>F138*AP138</f>
        <v>0</v>
      </c>
      <c r="BJ138" s="28">
        <f>F138*G138</f>
        <v>0</v>
      </c>
      <c r="BK138" s="28" t="s">
        <v>464</v>
      </c>
      <c r="BL138" s="44">
        <v>781</v>
      </c>
    </row>
    <row r="139" spans="1:14" ht="12.75">
      <c r="A139" s="3"/>
      <c r="D139" s="22" t="s">
        <v>346</v>
      </c>
      <c r="F139" s="27">
        <v>14.674</v>
      </c>
      <c r="M139" s="2"/>
      <c r="N139" s="3"/>
    </row>
    <row r="140" spans="1:64" ht="12.75">
      <c r="A140" s="10" t="s">
        <v>84</v>
      </c>
      <c r="B140" s="18"/>
      <c r="C140" s="18" t="s">
        <v>190</v>
      </c>
      <c r="D140" s="18" t="s">
        <v>347</v>
      </c>
      <c r="E140" s="18" t="s">
        <v>402</v>
      </c>
      <c r="F140" s="26">
        <v>0.2399</v>
      </c>
      <c r="G140" s="26"/>
      <c r="H140" s="26">
        <f>F140*AO140</f>
        <v>0</v>
      </c>
      <c r="I140" s="26">
        <f>F140*AP140</f>
        <v>0</v>
      </c>
      <c r="J140" s="26">
        <f>F140*G140</f>
        <v>0</v>
      </c>
      <c r="K140" s="26">
        <v>0</v>
      </c>
      <c r="L140" s="26">
        <f>F140*K140</f>
        <v>0</v>
      </c>
      <c r="M140" s="41" t="s">
        <v>419</v>
      </c>
      <c r="N140" s="3"/>
      <c r="Z140" s="44">
        <f>IF(AQ140="5",BJ140,0)</f>
        <v>0</v>
      </c>
      <c r="AB140" s="44">
        <f>IF(AQ140="1",BH140,0)</f>
        <v>0</v>
      </c>
      <c r="AC140" s="44">
        <f>IF(AQ140="1",BI140,0)</f>
        <v>0</v>
      </c>
      <c r="AD140" s="44">
        <f>IF(AQ140="7",BH140,0)</f>
        <v>0</v>
      </c>
      <c r="AE140" s="44">
        <f>IF(AQ140="7",BI140,0)</f>
        <v>0</v>
      </c>
      <c r="AF140" s="44">
        <f>IF(AQ140="2",BH140,0)</f>
        <v>0</v>
      </c>
      <c r="AG140" s="44">
        <f>IF(AQ140="2",BI140,0)</f>
        <v>0</v>
      </c>
      <c r="AH140" s="44">
        <f>IF(AQ140="0",BJ140,0)</f>
        <v>0</v>
      </c>
      <c r="AI140" s="36"/>
      <c r="AJ140" s="26">
        <f>IF(AN140=0,J140,0)</f>
        <v>0</v>
      </c>
      <c r="AK140" s="26">
        <f>IF(AN140=15,J140,0)</f>
        <v>0</v>
      </c>
      <c r="AL140" s="26">
        <f>IF(AN140=21,J140,0)</f>
        <v>0</v>
      </c>
      <c r="AN140" s="44">
        <v>15</v>
      </c>
      <c r="AO140" s="44">
        <f>G140*0</f>
        <v>0</v>
      </c>
      <c r="AP140" s="44">
        <f>G140*(1-0)</f>
        <v>0</v>
      </c>
      <c r="AQ140" s="45" t="s">
        <v>20</v>
      </c>
      <c r="AV140" s="44">
        <f>AW140+AX140</f>
        <v>0</v>
      </c>
      <c r="AW140" s="44">
        <f>F140*AO140</f>
        <v>0</v>
      </c>
      <c r="AX140" s="44">
        <f>F140*AP140</f>
        <v>0</v>
      </c>
      <c r="AY140" s="47" t="s">
        <v>440</v>
      </c>
      <c r="AZ140" s="47" t="s">
        <v>456</v>
      </c>
      <c r="BA140" s="36" t="s">
        <v>458</v>
      </c>
      <c r="BC140" s="44">
        <f>AW140+AX140</f>
        <v>0</v>
      </c>
      <c r="BD140" s="44">
        <f>G140/(100-BE140)*100</f>
        <v>0</v>
      </c>
      <c r="BE140" s="44">
        <v>0</v>
      </c>
      <c r="BF140" s="44">
        <f>L140</f>
        <v>0</v>
      </c>
      <c r="BH140" s="26">
        <f>F140*AO140</f>
        <v>0</v>
      </c>
      <c r="BI140" s="26">
        <f>F140*AP140</f>
        <v>0</v>
      </c>
      <c r="BJ140" s="26">
        <f>F140*G140</f>
        <v>0</v>
      </c>
      <c r="BK140" s="26" t="s">
        <v>463</v>
      </c>
      <c r="BL140" s="44">
        <v>781</v>
      </c>
    </row>
    <row r="141" spans="1:47" ht="12.75">
      <c r="A141" s="113"/>
      <c r="B141" s="114"/>
      <c r="C141" s="114" t="s">
        <v>191</v>
      </c>
      <c r="D141" s="114" t="s">
        <v>348</v>
      </c>
      <c r="E141" s="113" t="s">
        <v>15</v>
      </c>
      <c r="F141" s="113" t="s">
        <v>15</v>
      </c>
      <c r="G141" s="113"/>
      <c r="H141" s="115">
        <f>SUM(H142:H145)</f>
        <v>0</v>
      </c>
      <c r="I141" s="115">
        <f>SUM(I142:I145)</f>
        <v>0</v>
      </c>
      <c r="J141" s="115">
        <f>SUM(J142:J145)</f>
        <v>0</v>
      </c>
      <c r="K141" s="116"/>
      <c r="L141" s="115">
        <f>SUM(L142:L145)</f>
        <v>0.001788</v>
      </c>
      <c r="M141" s="117"/>
      <c r="N141" s="52"/>
      <c r="AI141" s="36"/>
      <c r="AS141" s="50">
        <f>SUM(AJ142:AJ145)</f>
        <v>0</v>
      </c>
      <c r="AT141" s="50">
        <f>SUM(AK142:AK145)</f>
        <v>0</v>
      </c>
      <c r="AU141" s="50">
        <f>SUM(AL142:AL145)</f>
        <v>0</v>
      </c>
    </row>
    <row r="142" spans="1:64" ht="12.75">
      <c r="A142" s="57" t="s">
        <v>85</v>
      </c>
      <c r="B142" s="57"/>
      <c r="C142" s="57" t="s">
        <v>192</v>
      </c>
      <c r="D142" s="57" t="s">
        <v>349</v>
      </c>
      <c r="E142" s="57" t="s">
        <v>399</v>
      </c>
      <c r="F142" s="58">
        <v>3.6</v>
      </c>
      <c r="G142" s="58"/>
      <c r="H142" s="58">
        <f>F142*AO142</f>
        <v>0</v>
      </c>
      <c r="I142" s="58">
        <f>F142*AP142</f>
        <v>0</v>
      </c>
      <c r="J142" s="58">
        <f>F142*G142</f>
        <v>0</v>
      </c>
      <c r="K142" s="58">
        <v>0.00023</v>
      </c>
      <c r="L142" s="58">
        <f>F142*K142</f>
        <v>0.0008280000000000001</v>
      </c>
      <c r="M142" s="55" t="s">
        <v>419</v>
      </c>
      <c r="N142" s="52"/>
      <c r="Z142" s="44">
        <f>IF(AQ142="5",BJ142,0)</f>
        <v>0</v>
      </c>
      <c r="AB142" s="44">
        <f>IF(AQ142="1",BH142,0)</f>
        <v>0</v>
      </c>
      <c r="AC142" s="44">
        <f>IF(AQ142="1",BI142,0)</f>
        <v>0</v>
      </c>
      <c r="AD142" s="44">
        <f>IF(AQ142="7",BH142,0)</f>
        <v>0</v>
      </c>
      <c r="AE142" s="44">
        <f>IF(AQ142="7",BI142,0)</f>
        <v>0</v>
      </c>
      <c r="AF142" s="44">
        <f>IF(AQ142="2",BH142,0)</f>
        <v>0</v>
      </c>
      <c r="AG142" s="44">
        <f>IF(AQ142="2",BI142,0)</f>
        <v>0</v>
      </c>
      <c r="AH142" s="44">
        <f>IF(AQ142="0",BJ142,0)</f>
        <v>0</v>
      </c>
      <c r="AI142" s="36"/>
      <c r="AJ142" s="26">
        <f>IF(AN142=0,J142,0)</f>
        <v>0</v>
      </c>
      <c r="AK142" s="26">
        <f>IF(AN142=15,J142,0)</f>
        <v>0</v>
      </c>
      <c r="AL142" s="26">
        <f>IF(AN142=21,J142,0)</f>
        <v>0</v>
      </c>
      <c r="AN142" s="44">
        <v>15</v>
      </c>
      <c r="AO142" s="44">
        <f>G142*0.177636761487965</f>
        <v>0</v>
      </c>
      <c r="AP142" s="44">
        <f>G142*(1-0.177636761487965)</f>
        <v>0</v>
      </c>
      <c r="AQ142" s="45" t="s">
        <v>22</v>
      </c>
      <c r="AV142" s="44">
        <f>AW142+AX142</f>
        <v>0</v>
      </c>
      <c r="AW142" s="44">
        <f>F142*AO142</f>
        <v>0</v>
      </c>
      <c r="AX142" s="44">
        <f>F142*AP142</f>
        <v>0</v>
      </c>
      <c r="AY142" s="47" t="s">
        <v>441</v>
      </c>
      <c r="AZ142" s="47" t="s">
        <v>456</v>
      </c>
      <c r="BA142" s="36" t="s">
        <v>458</v>
      </c>
      <c r="BC142" s="44">
        <f>AW142+AX142</f>
        <v>0</v>
      </c>
      <c r="BD142" s="44">
        <f>G142/(100-BE142)*100</f>
        <v>0</v>
      </c>
      <c r="BE142" s="44">
        <v>0</v>
      </c>
      <c r="BF142" s="44">
        <f>L142</f>
        <v>0.0008280000000000001</v>
      </c>
      <c r="BH142" s="26">
        <f>F142*AO142</f>
        <v>0</v>
      </c>
      <c r="BI142" s="26">
        <f>F142*AP142</f>
        <v>0</v>
      </c>
      <c r="BJ142" s="26">
        <f>F142*G142</f>
        <v>0</v>
      </c>
      <c r="BK142" s="26" t="s">
        <v>463</v>
      </c>
      <c r="BL142" s="44">
        <v>783</v>
      </c>
    </row>
    <row r="143" spans="1:64" ht="12.75">
      <c r="A143" s="57" t="s">
        <v>86</v>
      </c>
      <c r="B143" s="57"/>
      <c r="C143" s="57" t="s">
        <v>193</v>
      </c>
      <c r="D143" s="57" t="s">
        <v>350</v>
      </c>
      <c r="E143" s="57" t="s">
        <v>399</v>
      </c>
      <c r="F143" s="58">
        <v>3.6</v>
      </c>
      <c r="G143" s="58"/>
      <c r="H143" s="58">
        <f>F143*AO143</f>
        <v>0</v>
      </c>
      <c r="I143" s="58">
        <f>F143*AP143</f>
        <v>0</v>
      </c>
      <c r="J143" s="58">
        <f>F143*G143</f>
        <v>0</v>
      </c>
      <c r="K143" s="58">
        <v>0</v>
      </c>
      <c r="L143" s="58">
        <f>F143*K143</f>
        <v>0</v>
      </c>
      <c r="M143" s="55" t="s">
        <v>419</v>
      </c>
      <c r="N143" s="52"/>
      <c r="Z143" s="44">
        <f>IF(AQ143="5",BJ143,0)</f>
        <v>0</v>
      </c>
      <c r="AB143" s="44">
        <f>IF(AQ143="1",BH143,0)</f>
        <v>0</v>
      </c>
      <c r="AC143" s="44">
        <f>IF(AQ143="1",BI143,0)</f>
        <v>0</v>
      </c>
      <c r="AD143" s="44">
        <f>IF(AQ143="7",BH143,0)</f>
        <v>0</v>
      </c>
      <c r="AE143" s="44">
        <f>IF(AQ143="7",BI143,0)</f>
        <v>0</v>
      </c>
      <c r="AF143" s="44">
        <f>IF(AQ143="2",BH143,0)</f>
        <v>0</v>
      </c>
      <c r="AG143" s="44">
        <f>IF(AQ143="2",BI143,0)</f>
        <v>0</v>
      </c>
      <c r="AH143" s="44">
        <f>IF(AQ143="0",BJ143,0)</f>
        <v>0</v>
      </c>
      <c r="AI143" s="36"/>
      <c r="AJ143" s="26">
        <f>IF(AN143=0,J143,0)</f>
        <v>0</v>
      </c>
      <c r="AK143" s="26">
        <f>IF(AN143=15,J143,0)</f>
        <v>0</v>
      </c>
      <c r="AL143" s="26">
        <f>IF(AN143=21,J143,0)</f>
        <v>0</v>
      </c>
      <c r="AN143" s="44">
        <v>15</v>
      </c>
      <c r="AO143" s="44">
        <f>G143*0.0272076372315036</f>
        <v>0</v>
      </c>
      <c r="AP143" s="44">
        <f>G143*(1-0.0272076372315036)</f>
        <v>0</v>
      </c>
      <c r="AQ143" s="45" t="s">
        <v>22</v>
      </c>
      <c r="AV143" s="44">
        <f>AW143+AX143</f>
        <v>0</v>
      </c>
      <c r="AW143" s="44">
        <f>F143*AO143</f>
        <v>0</v>
      </c>
      <c r="AX143" s="44">
        <f>F143*AP143</f>
        <v>0</v>
      </c>
      <c r="AY143" s="47" t="s">
        <v>441</v>
      </c>
      <c r="AZ143" s="47" t="s">
        <v>456</v>
      </c>
      <c r="BA143" s="36" t="s">
        <v>458</v>
      </c>
      <c r="BC143" s="44">
        <f>AW143+AX143</f>
        <v>0</v>
      </c>
      <c r="BD143" s="44">
        <f>G143/(100-BE143)*100</f>
        <v>0</v>
      </c>
      <c r="BE143" s="44">
        <v>0</v>
      </c>
      <c r="BF143" s="44">
        <f>L143</f>
        <v>0</v>
      </c>
      <c r="BH143" s="26">
        <f>F143*AO143</f>
        <v>0</v>
      </c>
      <c r="BI143" s="26">
        <f>F143*AP143</f>
        <v>0</v>
      </c>
      <c r="BJ143" s="26">
        <f>F143*G143</f>
        <v>0</v>
      </c>
      <c r="BK143" s="26" t="s">
        <v>463</v>
      </c>
      <c r="BL143" s="44">
        <v>783</v>
      </c>
    </row>
    <row r="144" spans="1:64" ht="12.75">
      <c r="A144" s="57" t="s">
        <v>87</v>
      </c>
      <c r="B144" s="57"/>
      <c r="C144" s="57" t="s">
        <v>194</v>
      </c>
      <c r="D144" s="57" t="s">
        <v>351</v>
      </c>
      <c r="E144" s="57" t="s">
        <v>399</v>
      </c>
      <c r="F144" s="58">
        <v>4</v>
      </c>
      <c r="G144" s="58"/>
      <c r="H144" s="58">
        <f>F144*AO144</f>
        <v>0</v>
      </c>
      <c r="I144" s="58">
        <f>F144*AP144</f>
        <v>0</v>
      </c>
      <c r="J144" s="58">
        <f>F144*G144</f>
        <v>0</v>
      </c>
      <c r="K144" s="58">
        <v>0.00024</v>
      </c>
      <c r="L144" s="58">
        <f>F144*K144</f>
        <v>0.00096</v>
      </c>
      <c r="M144" s="55" t="s">
        <v>419</v>
      </c>
      <c r="N144" s="52"/>
      <c r="Z144" s="44">
        <f>IF(AQ144="5",BJ144,0)</f>
        <v>0</v>
      </c>
      <c r="AB144" s="44">
        <f>IF(AQ144="1",BH144,0)</f>
        <v>0</v>
      </c>
      <c r="AC144" s="44">
        <f>IF(AQ144="1",BI144,0)</f>
        <v>0</v>
      </c>
      <c r="AD144" s="44">
        <f>IF(AQ144="7",BH144,0)</f>
        <v>0</v>
      </c>
      <c r="AE144" s="44">
        <f>IF(AQ144="7",BI144,0)</f>
        <v>0</v>
      </c>
      <c r="AF144" s="44">
        <f>IF(AQ144="2",BH144,0)</f>
        <v>0</v>
      </c>
      <c r="AG144" s="44">
        <f>IF(AQ144="2",BI144,0)</f>
        <v>0</v>
      </c>
      <c r="AH144" s="44">
        <f>IF(AQ144="0",BJ144,0)</f>
        <v>0</v>
      </c>
      <c r="AI144" s="36"/>
      <c r="AJ144" s="26">
        <f>IF(AN144=0,J144,0)</f>
        <v>0</v>
      </c>
      <c r="AK144" s="26">
        <f>IF(AN144=15,J144,0)</f>
        <v>0</v>
      </c>
      <c r="AL144" s="26">
        <f>IF(AN144=21,J144,0)</f>
        <v>0</v>
      </c>
      <c r="AN144" s="44">
        <v>15</v>
      </c>
      <c r="AO144" s="44">
        <f>G144*0.370798479087452</f>
        <v>0</v>
      </c>
      <c r="AP144" s="44">
        <f>G144*(1-0.370798479087452)</f>
        <v>0</v>
      </c>
      <c r="AQ144" s="45" t="s">
        <v>22</v>
      </c>
      <c r="AV144" s="44">
        <f>AW144+AX144</f>
        <v>0</v>
      </c>
      <c r="AW144" s="44">
        <f>F144*AO144</f>
        <v>0</v>
      </c>
      <c r="AX144" s="44">
        <f>F144*AP144</f>
        <v>0</v>
      </c>
      <c r="AY144" s="47" t="s">
        <v>441</v>
      </c>
      <c r="AZ144" s="47" t="s">
        <v>456</v>
      </c>
      <c r="BA144" s="36" t="s">
        <v>458</v>
      </c>
      <c r="BC144" s="44">
        <f>AW144+AX144</f>
        <v>0</v>
      </c>
      <c r="BD144" s="44">
        <f>G144/(100-BE144)*100</f>
        <v>0</v>
      </c>
      <c r="BE144" s="44">
        <v>0</v>
      </c>
      <c r="BF144" s="44">
        <f>L144</f>
        <v>0.00096</v>
      </c>
      <c r="BH144" s="26">
        <f>F144*AO144</f>
        <v>0</v>
      </c>
      <c r="BI144" s="26">
        <f>F144*AP144</f>
        <v>0</v>
      </c>
      <c r="BJ144" s="26">
        <f>F144*G144</f>
        <v>0</v>
      </c>
      <c r="BK144" s="26" t="s">
        <v>463</v>
      </c>
      <c r="BL144" s="44">
        <v>783</v>
      </c>
    </row>
    <row r="145" spans="1:64" ht="12.75">
      <c r="A145" s="57" t="s">
        <v>88</v>
      </c>
      <c r="B145" s="57"/>
      <c r="C145" s="57" t="s">
        <v>193</v>
      </c>
      <c r="D145" s="57" t="s">
        <v>352</v>
      </c>
      <c r="E145" s="57" t="s">
        <v>399</v>
      </c>
      <c r="F145" s="58">
        <v>4</v>
      </c>
      <c r="G145" s="58"/>
      <c r="H145" s="58">
        <f>F145*AO145</f>
        <v>0</v>
      </c>
      <c r="I145" s="58">
        <f>F145*AP145</f>
        <v>0</v>
      </c>
      <c r="J145" s="58">
        <f>F145*G145</f>
        <v>0</v>
      </c>
      <c r="K145" s="58">
        <v>0</v>
      </c>
      <c r="L145" s="58">
        <f>F145*K145</f>
        <v>0</v>
      </c>
      <c r="M145" s="55" t="s">
        <v>419</v>
      </c>
      <c r="N145" s="52"/>
      <c r="Z145" s="44">
        <f>IF(AQ145="5",BJ145,0)</f>
        <v>0</v>
      </c>
      <c r="AB145" s="44">
        <f>IF(AQ145="1",BH145,0)</f>
        <v>0</v>
      </c>
      <c r="AC145" s="44">
        <f>IF(AQ145="1",BI145,0)</f>
        <v>0</v>
      </c>
      <c r="AD145" s="44">
        <f>IF(AQ145="7",BH145,0)</f>
        <v>0</v>
      </c>
      <c r="AE145" s="44">
        <f>IF(AQ145="7",BI145,0)</f>
        <v>0</v>
      </c>
      <c r="AF145" s="44">
        <f>IF(AQ145="2",BH145,0)</f>
        <v>0</v>
      </c>
      <c r="AG145" s="44">
        <f>IF(AQ145="2",BI145,0)</f>
        <v>0</v>
      </c>
      <c r="AH145" s="44">
        <f>IF(AQ145="0",BJ145,0)</f>
        <v>0</v>
      </c>
      <c r="AI145" s="36"/>
      <c r="AJ145" s="26">
        <f>IF(AN145=0,J145,0)</f>
        <v>0</v>
      </c>
      <c r="AK145" s="26">
        <f>IF(AN145=15,J145,0)</f>
        <v>0</v>
      </c>
      <c r="AL145" s="26">
        <f>IF(AN145=21,J145,0)</f>
        <v>0</v>
      </c>
      <c r="AN145" s="44">
        <v>15</v>
      </c>
      <c r="AO145" s="44">
        <f>G145*0.0272076372315036</f>
        <v>0</v>
      </c>
      <c r="AP145" s="44">
        <f>G145*(1-0.0272076372315036)</f>
        <v>0</v>
      </c>
      <c r="AQ145" s="45" t="s">
        <v>22</v>
      </c>
      <c r="AV145" s="44">
        <f>AW145+AX145</f>
        <v>0</v>
      </c>
      <c r="AW145" s="44">
        <f>F145*AO145</f>
        <v>0</v>
      </c>
      <c r="AX145" s="44">
        <f>F145*AP145</f>
        <v>0</v>
      </c>
      <c r="AY145" s="47" t="s">
        <v>441</v>
      </c>
      <c r="AZ145" s="47" t="s">
        <v>456</v>
      </c>
      <c r="BA145" s="36" t="s">
        <v>458</v>
      </c>
      <c r="BC145" s="44">
        <f>AW145+AX145</f>
        <v>0</v>
      </c>
      <c r="BD145" s="44">
        <f>G145/(100-BE145)*100</f>
        <v>0</v>
      </c>
      <c r="BE145" s="44">
        <v>0</v>
      </c>
      <c r="BF145" s="44">
        <f>L145</f>
        <v>0</v>
      </c>
      <c r="BH145" s="26">
        <f>F145*AO145</f>
        <v>0</v>
      </c>
      <c r="BI145" s="26">
        <f>F145*AP145</f>
        <v>0</v>
      </c>
      <c r="BJ145" s="26">
        <f>F145*G145</f>
        <v>0</v>
      </c>
      <c r="BK145" s="26" t="s">
        <v>463</v>
      </c>
      <c r="BL145" s="44">
        <v>783</v>
      </c>
    </row>
    <row r="146" spans="1:47" ht="12.75">
      <c r="A146" s="113"/>
      <c r="B146" s="114"/>
      <c r="C146" s="114" t="s">
        <v>195</v>
      </c>
      <c r="D146" s="114" t="s">
        <v>353</v>
      </c>
      <c r="E146" s="113" t="s">
        <v>15</v>
      </c>
      <c r="F146" s="113" t="s">
        <v>15</v>
      </c>
      <c r="G146" s="113"/>
      <c r="H146" s="115">
        <f>SUM(H147:H149)</f>
        <v>0</v>
      </c>
      <c r="I146" s="115">
        <f>SUM(I147:I149)</f>
        <v>0</v>
      </c>
      <c r="J146" s="115">
        <f>SUM(J147:J149)</f>
        <v>0</v>
      </c>
      <c r="K146" s="116"/>
      <c r="L146" s="115">
        <f>SUM(L147:L149)</f>
        <v>0.01958944</v>
      </c>
      <c r="M146" s="117"/>
      <c r="N146" s="52"/>
      <c r="AI146" s="36"/>
      <c r="AS146" s="50">
        <f>SUM(AJ147:AJ149)</f>
        <v>0</v>
      </c>
      <c r="AT146" s="50">
        <f>SUM(AK147:AK149)</f>
        <v>0</v>
      </c>
      <c r="AU146" s="50">
        <f>SUM(AL147:AL149)</f>
        <v>0</v>
      </c>
    </row>
    <row r="147" spans="1:64" ht="12.75">
      <c r="A147" s="57" t="s">
        <v>89</v>
      </c>
      <c r="B147" s="57"/>
      <c r="C147" s="57" t="s">
        <v>196</v>
      </c>
      <c r="D147" s="57" t="s">
        <v>354</v>
      </c>
      <c r="E147" s="57" t="s">
        <v>399</v>
      </c>
      <c r="F147" s="58">
        <v>115.232</v>
      </c>
      <c r="G147" s="58"/>
      <c r="H147" s="58">
        <f>F147*AO147</f>
        <v>0</v>
      </c>
      <c r="I147" s="58">
        <f>F147*AP147</f>
        <v>0</v>
      </c>
      <c r="J147" s="58">
        <f>F147*G147</f>
        <v>0</v>
      </c>
      <c r="K147" s="58">
        <v>0</v>
      </c>
      <c r="L147" s="58">
        <f>F147*K147</f>
        <v>0</v>
      </c>
      <c r="M147" s="55" t="s">
        <v>419</v>
      </c>
      <c r="N147" s="52"/>
      <c r="Z147" s="44">
        <f>IF(AQ147="5",BJ147,0)</f>
        <v>0</v>
      </c>
      <c r="AB147" s="44">
        <f>IF(AQ147="1",BH147,0)</f>
        <v>0</v>
      </c>
      <c r="AC147" s="44">
        <f>IF(AQ147="1",BI147,0)</f>
        <v>0</v>
      </c>
      <c r="AD147" s="44">
        <f>IF(AQ147="7",BH147,0)</f>
        <v>0</v>
      </c>
      <c r="AE147" s="44">
        <f>IF(AQ147="7",BI147,0)</f>
        <v>0</v>
      </c>
      <c r="AF147" s="44">
        <f>IF(AQ147="2",BH147,0)</f>
        <v>0</v>
      </c>
      <c r="AG147" s="44">
        <f>IF(AQ147="2",BI147,0)</f>
        <v>0</v>
      </c>
      <c r="AH147" s="44">
        <f>IF(AQ147="0",BJ147,0)</f>
        <v>0</v>
      </c>
      <c r="AI147" s="36"/>
      <c r="AJ147" s="26">
        <f>IF(AN147=0,J147,0)</f>
        <v>0</v>
      </c>
      <c r="AK147" s="26">
        <f>IF(AN147=15,J147,0)</f>
        <v>0</v>
      </c>
      <c r="AL147" s="26">
        <f>IF(AN147=21,J147,0)</f>
        <v>0</v>
      </c>
      <c r="AN147" s="44">
        <v>15</v>
      </c>
      <c r="AO147" s="44">
        <f>G147*0.0027430675313958</f>
        <v>0</v>
      </c>
      <c r="AP147" s="44">
        <f>G147*(1-0.0027430675313958)</f>
        <v>0</v>
      </c>
      <c r="AQ147" s="45" t="s">
        <v>22</v>
      </c>
      <c r="AV147" s="44">
        <f>AW147+AX147</f>
        <v>0</v>
      </c>
      <c r="AW147" s="44">
        <f>F147*AO147</f>
        <v>0</v>
      </c>
      <c r="AX147" s="44">
        <f>F147*AP147</f>
        <v>0</v>
      </c>
      <c r="AY147" s="47" t="s">
        <v>442</v>
      </c>
      <c r="AZ147" s="47" t="s">
        <v>456</v>
      </c>
      <c r="BA147" s="36" t="s">
        <v>458</v>
      </c>
      <c r="BC147" s="44">
        <f>AW147+AX147</f>
        <v>0</v>
      </c>
      <c r="BD147" s="44">
        <f>G147/(100-BE147)*100</f>
        <v>0</v>
      </c>
      <c r="BE147" s="44">
        <v>0</v>
      </c>
      <c r="BF147" s="44">
        <f>L147</f>
        <v>0</v>
      </c>
      <c r="BH147" s="26">
        <f>F147*AO147</f>
        <v>0</v>
      </c>
      <c r="BI147" s="26">
        <f>F147*AP147</f>
        <v>0</v>
      </c>
      <c r="BJ147" s="26">
        <f>F147*G147</f>
        <v>0</v>
      </c>
      <c r="BK147" s="26" t="s">
        <v>463</v>
      </c>
      <c r="BL147" s="44">
        <v>784</v>
      </c>
    </row>
    <row r="148" spans="1:64" ht="12.75">
      <c r="A148" s="57" t="s">
        <v>90</v>
      </c>
      <c r="B148" s="57"/>
      <c r="C148" s="57" t="s">
        <v>197</v>
      </c>
      <c r="D148" s="57" t="s">
        <v>355</v>
      </c>
      <c r="E148" s="57" t="s">
        <v>399</v>
      </c>
      <c r="F148" s="58">
        <v>115.232</v>
      </c>
      <c r="G148" s="58"/>
      <c r="H148" s="58">
        <f>F148*AO148</f>
        <v>0</v>
      </c>
      <c r="I148" s="58">
        <f>F148*AP148</f>
        <v>0</v>
      </c>
      <c r="J148" s="58">
        <f>F148*G148</f>
        <v>0</v>
      </c>
      <c r="K148" s="58">
        <v>3E-05</v>
      </c>
      <c r="L148" s="58">
        <f>F148*K148</f>
        <v>0.0034569600000000002</v>
      </c>
      <c r="M148" s="55" t="s">
        <v>419</v>
      </c>
      <c r="N148" s="52"/>
      <c r="Z148" s="44">
        <f>IF(AQ148="5",BJ148,0)</f>
        <v>0</v>
      </c>
      <c r="AB148" s="44">
        <f>IF(AQ148="1",BH148,0)</f>
        <v>0</v>
      </c>
      <c r="AC148" s="44">
        <f>IF(AQ148="1",BI148,0)</f>
        <v>0</v>
      </c>
      <c r="AD148" s="44">
        <f>IF(AQ148="7",BH148,0)</f>
        <v>0</v>
      </c>
      <c r="AE148" s="44">
        <f>IF(AQ148="7",BI148,0)</f>
        <v>0</v>
      </c>
      <c r="AF148" s="44">
        <f>IF(AQ148="2",BH148,0)</f>
        <v>0</v>
      </c>
      <c r="AG148" s="44">
        <f>IF(AQ148="2",BI148,0)</f>
        <v>0</v>
      </c>
      <c r="AH148" s="44">
        <f>IF(AQ148="0",BJ148,0)</f>
        <v>0</v>
      </c>
      <c r="AI148" s="36"/>
      <c r="AJ148" s="26">
        <f>IF(AN148=0,J148,0)</f>
        <v>0</v>
      </c>
      <c r="AK148" s="26">
        <f>IF(AN148=15,J148,0)</f>
        <v>0</v>
      </c>
      <c r="AL148" s="26">
        <f>IF(AN148=21,J148,0)</f>
        <v>0</v>
      </c>
      <c r="AN148" s="44">
        <v>15</v>
      </c>
      <c r="AO148" s="44">
        <f>G148*0.0885056058731995</f>
        <v>0</v>
      </c>
      <c r="AP148" s="44">
        <f>G148*(1-0.0885056058731995)</f>
        <v>0</v>
      </c>
      <c r="AQ148" s="45" t="s">
        <v>22</v>
      </c>
      <c r="AV148" s="44">
        <f>AW148+AX148</f>
        <v>0</v>
      </c>
      <c r="AW148" s="44">
        <f>F148*AO148</f>
        <v>0</v>
      </c>
      <c r="AX148" s="44">
        <f>F148*AP148</f>
        <v>0</v>
      </c>
      <c r="AY148" s="47" t="s">
        <v>442</v>
      </c>
      <c r="AZ148" s="47" t="s">
        <v>456</v>
      </c>
      <c r="BA148" s="36" t="s">
        <v>458</v>
      </c>
      <c r="BC148" s="44">
        <f>AW148+AX148</f>
        <v>0</v>
      </c>
      <c r="BD148" s="44">
        <f>G148/(100-BE148)*100</f>
        <v>0</v>
      </c>
      <c r="BE148" s="44">
        <v>0</v>
      </c>
      <c r="BF148" s="44">
        <f>L148</f>
        <v>0.0034569600000000002</v>
      </c>
      <c r="BH148" s="26">
        <f>F148*AO148</f>
        <v>0</v>
      </c>
      <c r="BI148" s="26">
        <f>F148*AP148</f>
        <v>0</v>
      </c>
      <c r="BJ148" s="26">
        <f>F148*G148</f>
        <v>0</v>
      </c>
      <c r="BK148" s="26" t="s">
        <v>463</v>
      </c>
      <c r="BL148" s="44">
        <v>784</v>
      </c>
    </row>
    <row r="149" spans="1:64" ht="12.75">
      <c r="A149" s="57" t="s">
        <v>91</v>
      </c>
      <c r="B149" s="57"/>
      <c r="C149" s="57" t="s">
        <v>198</v>
      </c>
      <c r="D149" s="57" t="s">
        <v>356</v>
      </c>
      <c r="E149" s="57" t="s">
        <v>399</v>
      </c>
      <c r="F149" s="58">
        <v>115.232</v>
      </c>
      <c r="G149" s="58"/>
      <c r="H149" s="58">
        <f>F149*AO149</f>
        <v>0</v>
      </c>
      <c r="I149" s="58">
        <f>F149*AP149</f>
        <v>0</v>
      </c>
      <c r="J149" s="58">
        <f>F149*G149</f>
        <v>0</v>
      </c>
      <c r="K149" s="58">
        <v>0.00014</v>
      </c>
      <c r="L149" s="58">
        <f>F149*K149</f>
        <v>0.016132479999999998</v>
      </c>
      <c r="M149" s="55" t="s">
        <v>419</v>
      </c>
      <c r="N149" s="52"/>
      <c r="Z149" s="44">
        <f>IF(AQ149="5",BJ149,0)</f>
        <v>0</v>
      </c>
      <c r="AB149" s="44">
        <f>IF(AQ149="1",BH149,0)</f>
        <v>0</v>
      </c>
      <c r="AC149" s="44">
        <f>IF(AQ149="1",BI149,0)</f>
        <v>0</v>
      </c>
      <c r="AD149" s="44">
        <f>IF(AQ149="7",BH149,0)</f>
        <v>0</v>
      </c>
      <c r="AE149" s="44">
        <f>IF(AQ149="7",BI149,0)</f>
        <v>0</v>
      </c>
      <c r="AF149" s="44">
        <f>IF(AQ149="2",BH149,0)</f>
        <v>0</v>
      </c>
      <c r="AG149" s="44">
        <f>IF(AQ149="2",BI149,0)</f>
        <v>0</v>
      </c>
      <c r="AH149" s="44">
        <f>IF(AQ149="0",BJ149,0)</f>
        <v>0</v>
      </c>
      <c r="AI149" s="36"/>
      <c r="AJ149" s="26">
        <f>IF(AN149=0,J149,0)</f>
        <v>0</v>
      </c>
      <c r="AK149" s="26">
        <f>IF(AN149=15,J149,0)</f>
        <v>0</v>
      </c>
      <c r="AL149" s="26">
        <f>IF(AN149=21,J149,0)</f>
        <v>0</v>
      </c>
      <c r="AN149" s="44">
        <v>15</v>
      </c>
      <c r="AO149" s="44">
        <f>G149*0.0709870356162959</f>
        <v>0</v>
      </c>
      <c r="AP149" s="44">
        <f>G149*(1-0.0709870356162959)</f>
        <v>0</v>
      </c>
      <c r="AQ149" s="45" t="s">
        <v>22</v>
      </c>
      <c r="AV149" s="44">
        <f>AW149+AX149</f>
        <v>0</v>
      </c>
      <c r="AW149" s="44">
        <f>F149*AO149</f>
        <v>0</v>
      </c>
      <c r="AX149" s="44">
        <f>F149*AP149</f>
        <v>0</v>
      </c>
      <c r="AY149" s="47" t="s">
        <v>442</v>
      </c>
      <c r="AZ149" s="47" t="s">
        <v>456</v>
      </c>
      <c r="BA149" s="36" t="s">
        <v>458</v>
      </c>
      <c r="BC149" s="44">
        <f>AW149+AX149</f>
        <v>0</v>
      </c>
      <c r="BD149" s="44">
        <f>G149/(100-BE149)*100</f>
        <v>0</v>
      </c>
      <c r="BE149" s="44">
        <v>0</v>
      </c>
      <c r="BF149" s="44">
        <f>L149</f>
        <v>0.016132479999999998</v>
      </c>
      <c r="BH149" s="26">
        <f>F149*AO149</f>
        <v>0</v>
      </c>
      <c r="BI149" s="26">
        <f>F149*AP149</f>
        <v>0</v>
      </c>
      <c r="BJ149" s="26">
        <f>F149*G149</f>
        <v>0</v>
      </c>
      <c r="BK149" s="26" t="s">
        <v>463</v>
      </c>
      <c r="BL149" s="44">
        <v>784</v>
      </c>
    </row>
    <row r="150" spans="1:14" ht="12.75">
      <c r="A150" s="65"/>
      <c r="B150" s="66"/>
      <c r="C150" s="66"/>
      <c r="D150" s="67" t="s">
        <v>357</v>
      </c>
      <c r="E150" s="66"/>
      <c r="F150" s="68">
        <v>0</v>
      </c>
      <c r="G150" s="66"/>
      <c r="H150" s="66"/>
      <c r="I150" s="66"/>
      <c r="J150" s="66"/>
      <c r="K150" s="66"/>
      <c r="L150" s="66"/>
      <c r="M150" s="59"/>
      <c r="N150" s="52"/>
    </row>
    <row r="151" spans="1:14" ht="12.75">
      <c r="A151" s="65"/>
      <c r="B151" s="66"/>
      <c r="C151" s="66"/>
      <c r="D151" s="67" t="s">
        <v>232</v>
      </c>
      <c r="E151" s="66"/>
      <c r="F151" s="68">
        <v>29.028</v>
      </c>
      <c r="G151" s="66"/>
      <c r="H151" s="66"/>
      <c r="I151" s="66"/>
      <c r="J151" s="66"/>
      <c r="K151" s="66"/>
      <c r="L151" s="66"/>
      <c r="M151" s="59"/>
      <c r="N151" s="52"/>
    </row>
    <row r="152" spans="1:14" ht="12.75">
      <c r="A152" s="65"/>
      <c r="B152" s="66"/>
      <c r="C152" s="66"/>
      <c r="D152" s="67" t="s">
        <v>358</v>
      </c>
      <c r="E152" s="66"/>
      <c r="F152" s="68">
        <v>0</v>
      </c>
      <c r="G152" s="66"/>
      <c r="H152" s="66"/>
      <c r="I152" s="66"/>
      <c r="J152" s="66"/>
      <c r="K152" s="66"/>
      <c r="L152" s="66"/>
      <c r="M152" s="59"/>
      <c r="N152" s="52"/>
    </row>
    <row r="153" spans="1:14" ht="12.75">
      <c r="A153" s="61"/>
      <c r="B153" s="62"/>
      <c r="C153" s="62"/>
      <c r="D153" s="63" t="s">
        <v>359</v>
      </c>
      <c r="E153" s="62"/>
      <c r="F153" s="64">
        <v>86.204</v>
      </c>
      <c r="G153" s="62"/>
      <c r="H153" s="62"/>
      <c r="I153" s="62"/>
      <c r="J153" s="62"/>
      <c r="K153" s="62"/>
      <c r="L153" s="62"/>
      <c r="M153" s="60"/>
      <c r="N153" s="52"/>
    </row>
    <row r="154" spans="1:47" ht="12.75">
      <c r="A154" s="9"/>
      <c r="B154" s="17"/>
      <c r="C154" s="17" t="s">
        <v>105</v>
      </c>
      <c r="D154" s="17" t="s">
        <v>360</v>
      </c>
      <c r="E154" s="24" t="s">
        <v>15</v>
      </c>
      <c r="F154" s="24" t="s">
        <v>15</v>
      </c>
      <c r="G154" s="24"/>
      <c r="H154" s="50">
        <f>SUM(H155:H155)</f>
        <v>0</v>
      </c>
      <c r="I154" s="50">
        <f>SUM(I155:I155)</f>
        <v>0</v>
      </c>
      <c r="J154" s="50">
        <f>SUM(J155:J155)</f>
        <v>0</v>
      </c>
      <c r="K154" s="36"/>
      <c r="L154" s="50">
        <f>SUM(L155:L155)</f>
        <v>0</v>
      </c>
      <c r="M154" s="40"/>
      <c r="N154" s="3"/>
      <c r="AI154" s="36"/>
      <c r="AS154" s="50">
        <f>SUM(AJ155:AJ155)</f>
        <v>0</v>
      </c>
      <c r="AT154" s="50">
        <f>SUM(AK155:AK155)</f>
        <v>0</v>
      </c>
      <c r="AU154" s="50">
        <f>SUM(AL155:AL155)</f>
        <v>0</v>
      </c>
    </row>
    <row r="155" spans="1:64" ht="12.75">
      <c r="A155" s="10" t="s">
        <v>92</v>
      </c>
      <c r="B155" s="18"/>
      <c r="C155" s="18" t="s">
        <v>199</v>
      </c>
      <c r="D155" s="18" t="s">
        <v>361</v>
      </c>
      <c r="E155" s="18" t="s">
        <v>404</v>
      </c>
      <c r="F155" s="26">
        <v>4</v>
      </c>
      <c r="G155" s="26"/>
      <c r="H155" s="26">
        <f>F155*AO155</f>
        <v>0</v>
      </c>
      <c r="I155" s="26">
        <f>F155*AP155</f>
        <v>0</v>
      </c>
      <c r="J155" s="26">
        <f>F155*G155</f>
        <v>0</v>
      </c>
      <c r="K155" s="26">
        <v>0</v>
      </c>
      <c r="L155" s="26">
        <f>F155*K155</f>
        <v>0</v>
      </c>
      <c r="M155" s="41" t="s">
        <v>419</v>
      </c>
      <c r="N155" s="3"/>
      <c r="Z155" s="44">
        <f>IF(AQ155="5",BJ155,0)</f>
        <v>0</v>
      </c>
      <c r="AB155" s="44">
        <f>IF(AQ155="1",BH155,0)</f>
        <v>0</v>
      </c>
      <c r="AC155" s="44">
        <f>IF(AQ155="1",BI155,0)</f>
        <v>0</v>
      </c>
      <c r="AD155" s="44">
        <f>IF(AQ155="7",BH155,0)</f>
        <v>0</v>
      </c>
      <c r="AE155" s="44">
        <f>IF(AQ155="7",BI155,0)</f>
        <v>0</v>
      </c>
      <c r="AF155" s="44">
        <f>IF(AQ155="2",BH155,0)</f>
        <v>0</v>
      </c>
      <c r="AG155" s="44">
        <f>IF(AQ155="2",BI155,0)</f>
        <v>0</v>
      </c>
      <c r="AH155" s="44">
        <f>IF(AQ155="0",BJ155,0)</f>
        <v>0</v>
      </c>
      <c r="AI155" s="36"/>
      <c r="AJ155" s="26">
        <f>IF(AN155=0,J155,0)</f>
        <v>0</v>
      </c>
      <c r="AK155" s="26">
        <f>IF(AN155=15,J155,0)</f>
        <v>0</v>
      </c>
      <c r="AL155" s="26">
        <f>IF(AN155=21,J155,0)</f>
        <v>0</v>
      </c>
      <c r="AN155" s="44">
        <v>15</v>
      </c>
      <c r="AO155" s="44">
        <f>G155*0</f>
        <v>0</v>
      </c>
      <c r="AP155" s="44">
        <f>G155*(1-0)</f>
        <v>0</v>
      </c>
      <c r="AQ155" s="45" t="s">
        <v>16</v>
      </c>
      <c r="AV155" s="44">
        <f>AW155+AX155</f>
        <v>0</v>
      </c>
      <c r="AW155" s="44">
        <f>F155*AO155</f>
        <v>0</v>
      </c>
      <c r="AX155" s="44">
        <f>F155*AP155</f>
        <v>0</v>
      </c>
      <c r="AY155" s="47" t="s">
        <v>443</v>
      </c>
      <c r="AZ155" s="47" t="s">
        <v>457</v>
      </c>
      <c r="BA155" s="36" t="s">
        <v>458</v>
      </c>
      <c r="BC155" s="44">
        <f>AW155+AX155</f>
        <v>0</v>
      </c>
      <c r="BD155" s="44">
        <f>G155/(100-BE155)*100</f>
        <v>0</v>
      </c>
      <c r="BE155" s="44">
        <v>0</v>
      </c>
      <c r="BF155" s="44">
        <f>L155</f>
        <v>0</v>
      </c>
      <c r="BH155" s="26">
        <f>F155*AO155</f>
        <v>0</v>
      </c>
      <c r="BI155" s="26">
        <f>F155*AP155</f>
        <v>0</v>
      </c>
      <c r="BJ155" s="26">
        <f>F155*G155</f>
        <v>0</v>
      </c>
      <c r="BK155" s="26" t="s">
        <v>463</v>
      </c>
      <c r="BL155" s="44">
        <v>90</v>
      </c>
    </row>
    <row r="156" spans="1:47" ht="12.75">
      <c r="A156" s="113"/>
      <c r="B156" s="114"/>
      <c r="C156" s="114" t="s">
        <v>109</v>
      </c>
      <c r="D156" s="114" t="s">
        <v>362</v>
      </c>
      <c r="E156" s="113" t="s">
        <v>15</v>
      </c>
      <c r="F156" s="113" t="s">
        <v>15</v>
      </c>
      <c r="G156" s="113"/>
      <c r="H156" s="115">
        <f>SUM(H157:H157)</f>
        <v>0</v>
      </c>
      <c r="I156" s="115">
        <f>SUM(I157:I157)</f>
        <v>0</v>
      </c>
      <c r="J156" s="115">
        <f>SUM(J157:J157)</f>
        <v>0</v>
      </c>
      <c r="K156" s="116"/>
      <c r="L156" s="115">
        <f>SUM(L157:L157)</f>
        <v>1.01481888</v>
      </c>
      <c r="M156" s="117"/>
      <c r="N156" s="52"/>
      <c r="AI156" s="36"/>
      <c r="AS156" s="50">
        <f>SUM(AJ157:AJ157)</f>
        <v>0</v>
      </c>
      <c r="AT156" s="50">
        <f>SUM(AK157:AK157)</f>
        <v>0</v>
      </c>
      <c r="AU156" s="50">
        <f>SUM(AL157:AL157)</f>
        <v>0</v>
      </c>
    </row>
    <row r="157" spans="1:64" ht="12.75">
      <c r="A157" s="73" t="s">
        <v>93</v>
      </c>
      <c r="B157" s="73"/>
      <c r="C157" s="73" t="s">
        <v>200</v>
      </c>
      <c r="D157" s="73" t="s">
        <v>363</v>
      </c>
      <c r="E157" s="73" t="s">
        <v>399</v>
      </c>
      <c r="F157" s="74">
        <v>29.028</v>
      </c>
      <c r="G157" s="74"/>
      <c r="H157" s="74">
        <f>F157*AO157</f>
        <v>0</v>
      </c>
      <c r="I157" s="74">
        <f>F157*AP157</f>
        <v>0</v>
      </c>
      <c r="J157" s="74">
        <f>F157*G157</f>
        <v>0</v>
      </c>
      <c r="K157" s="74">
        <v>0.03496</v>
      </c>
      <c r="L157" s="74">
        <f>F157*K157</f>
        <v>1.01481888</v>
      </c>
      <c r="M157" s="72" t="s">
        <v>419</v>
      </c>
      <c r="N157" s="52"/>
      <c r="Z157" s="44">
        <f>IF(AQ157="5",BJ157,0)</f>
        <v>0</v>
      </c>
      <c r="AB157" s="44">
        <f>IF(AQ157="1",BH157,0)</f>
        <v>0</v>
      </c>
      <c r="AC157" s="44">
        <f>IF(AQ157="1",BI157,0)</f>
        <v>0</v>
      </c>
      <c r="AD157" s="44">
        <f>IF(AQ157="7",BH157,0)</f>
        <v>0</v>
      </c>
      <c r="AE157" s="44">
        <f>IF(AQ157="7",BI157,0)</f>
        <v>0</v>
      </c>
      <c r="AF157" s="44">
        <f>IF(AQ157="2",BH157,0)</f>
        <v>0</v>
      </c>
      <c r="AG157" s="44">
        <f>IF(AQ157="2",BI157,0)</f>
        <v>0</v>
      </c>
      <c r="AH157" s="44">
        <f>IF(AQ157="0",BJ157,0)</f>
        <v>0</v>
      </c>
      <c r="AI157" s="36"/>
      <c r="AJ157" s="26">
        <f>IF(AN157=0,J157,0)</f>
        <v>0</v>
      </c>
      <c r="AK157" s="26">
        <f>IF(AN157=15,J157,0)</f>
        <v>0</v>
      </c>
      <c r="AL157" s="26">
        <f>IF(AN157=21,J157,0)</f>
        <v>0</v>
      </c>
      <c r="AN157" s="44">
        <v>15</v>
      </c>
      <c r="AO157" s="44">
        <f>G157*0.347311687047577</f>
        <v>0</v>
      </c>
      <c r="AP157" s="44">
        <f>G157*(1-0.347311687047577)</f>
        <v>0</v>
      </c>
      <c r="AQ157" s="45" t="s">
        <v>16</v>
      </c>
      <c r="AV157" s="44">
        <f>AW157+AX157</f>
        <v>0</v>
      </c>
      <c r="AW157" s="44">
        <f>F157*AO157</f>
        <v>0</v>
      </c>
      <c r="AX157" s="44">
        <f>F157*AP157</f>
        <v>0</v>
      </c>
      <c r="AY157" s="47" t="s">
        <v>444</v>
      </c>
      <c r="AZ157" s="47" t="s">
        <v>457</v>
      </c>
      <c r="BA157" s="36" t="s">
        <v>458</v>
      </c>
      <c r="BC157" s="44">
        <f>AW157+AX157</f>
        <v>0</v>
      </c>
      <c r="BD157" s="44">
        <f>G157/(100-BE157)*100</f>
        <v>0</v>
      </c>
      <c r="BE157" s="44">
        <v>0</v>
      </c>
      <c r="BF157" s="44">
        <f>L157</f>
        <v>1.01481888</v>
      </c>
      <c r="BH157" s="26">
        <f>F157*AO157</f>
        <v>0</v>
      </c>
      <c r="BI157" s="26">
        <f>F157*AP157</f>
        <v>0</v>
      </c>
      <c r="BJ157" s="26">
        <f>F157*G157</f>
        <v>0</v>
      </c>
      <c r="BK157" s="26" t="s">
        <v>463</v>
      </c>
      <c r="BL157" s="44">
        <v>94</v>
      </c>
    </row>
    <row r="158" spans="1:47" ht="12.75">
      <c r="A158" s="113"/>
      <c r="B158" s="114"/>
      <c r="C158" s="114" t="s">
        <v>110</v>
      </c>
      <c r="D158" s="114" t="s">
        <v>364</v>
      </c>
      <c r="E158" s="113" t="s">
        <v>15</v>
      </c>
      <c r="F158" s="113" t="s">
        <v>15</v>
      </c>
      <c r="G158" s="113"/>
      <c r="H158" s="115">
        <f>SUM(H159:H159)</f>
        <v>0</v>
      </c>
      <c r="I158" s="115">
        <f>SUM(I159:I159)</f>
        <v>0</v>
      </c>
      <c r="J158" s="115">
        <f>SUM(J159:J159)</f>
        <v>0</v>
      </c>
      <c r="K158" s="116"/>
      <c r="L158" s="115">
        <f>SUM(L159:L159)</f>
        <v>0.00116112</v>
      </c>
      <c r="M158" s="117"/>
      <c r="N158" s="52"/>
      <c r="AI158" s="36"/>
      <c r="AS158" s="50">
        <f>SUM(AJ159:AJ159)</f>
        <v>0</v>
      </c>
      <c r="AT158" s="50">
        <f>SUM(AK159:AK159)</f>
        <v>0</v>
      </c>
      <c r="AU158" s="50">
        <f>SUM(AL159:AL159)</f>
        <v>0</v>
      </c>
    </row>
    <row r="159" spans="1:64" ht="12.75">
      <c r="A159" s="57" t="s">
        <v>94</v>
      </c>
      <c r="B159" s="57"/>
      <c r="C159" s="57" t="s">
        <v>201</v>
      </c>
      <c r="D159" s="57" t="s">
        <v>365</v>
      </c>
      <c r="E159" s="57" t="s">
        <v>399</v>
      </c>
      <c r="F159" s="58">
        <v>29.028</v>
      </c>
      <c r="G159" s="58"/>
      <c r="H159" s="58">
        <f>F159*AO159</f>
        <v>0</v>
      </c>
      <c r="I159" s="58">
        <f>F159*AP159</f>
        <v>0</v>
      </c>
      <c r="J159" s="58">
        <f>F159*G159</f>
        <v>0</v>
      </c>
      <c r="K159" s="58">
        <v>4E-05</v>
      </c>
      <c r="L159" s="58">
        <f>F159*K159</f>
        <v>0.00116112</v>
      </c>
      <c r="M159" s="55" t="s">
        <v>419</v>
      </c>
      <c r="N159" s="52"/>
      <c r="Z159" s="44">
        <f>IF(AQ159="5",BJ159,0)</f>
        <v>0</v>
      </c>
      <c r="AB159" s="44">
        <f>IF(AQ159="1",BH159,0)</f>
        <v>0</v>
      </c>
      <c r="AC159" s="44">
        <f>IF(AQ159="1",BI159,0)</f>
        <v>0</v>
      </c>
      <c r="AD159" s="44">
        <f>IF(AQ159="7",BH159,0)</f>
        <v>0</v>
      </c>
      <c r="AE159" s="44">
        <f>IF(AQ159="7",BI159,0)</f>
        <v>0</v>
      </c>
      <c r="AF159" s="44">
        <f>IF(AQ159="2",BH159,0)</f>
        <v>0</v>
      </c>
      <c r="AG159" s="44">
        <f>IF(AQ159="2",BI159,0)</f>
        <v>0</v>
      </c>
      <c r="AH159" s="44">
        <f>IF(AQ159="0",BJ159,0)</f>
        <v>0</v>
      </c>
      <c r="AI159" s="36"/>
      <c r="AJ159" s="26">
        <f>IF(AN159=0,J159,0)</f>
        <v>0</v>
      </c>
      <c r="AK159" s="26">
        <f>IF(AN159=15,J159,0)</f>
        <v>0</v>
      </c>
      <c r="AL159" s="26">
        <f>IF(AN159=21,J159,0)</f>
        <v>0</v>
      </c>
      <c r="AN159" s="44">
        <v>15</v>
      </c>
      <c r="AO159" s="44">
        <f>G159*0.0121518916687501</f>
        <v>0</v>
      </c>
      <c r="AP159" s="44">
        <f>G159*(1-0.0121518916687501)</f>
        <v>0</v>
      </c>
      <c r="AQ159" s="45" t="s">
        <v>16</v>
      </c>
      <c r="AV159" s="44">
        <f>AW159+AX159</f>
        <v>0</v>
      </c>
      <c r="AW159" s="44">
        <f>F159*AO159</f>
        <v>0</v>
      </c>
      <c r="AX159" s="44">
        <f>F159*AP159</f>
        <v>0</v>
      </c>
      <c r="AY159" s="47" t="s">
        <v>445</v>
      </c>
      <c r="AZ159" s="47" t="s">
        <v>457</v>
      </c>
      <c r="BA159" s="36" t="s">
        <v>458</v>
      </c>
      <c r="BC159" s="44">
        <f>AW159+AX159</f>
        <v>0</v>
      </c>
      <c r="BD159" s="44">
        <f>G159/(100-BE159)*100</f>
        <v>0</v>
      </c>
      <c r="BE159" s="44">
        <v>0</v>
      </c>
      <c r="BF159" s="44">
        <f>L159</f>
        <v>0.00116112</v>
      </c>
      <c r="BH159" s="26">
        <f>F159*AO159</f>
        <v>0</v>
      </c>
      <c r="BI159" s="26">
        <f>F159*AP159</f>
        <v>0</v>
      </c>
      <c r="BJ159" s="26">
        <f>F159*G159</f>
        <v>0</v>
      </c>
      <c r="BK159" s="26" t="s">
        <v>463</v>
      </c>
      <c r="BL159" s="44">
        <v>95</v>
      </c>
    </row>
    <row r="160" spans="1:47" ht="12.75">
      <c r="A160" s="113"/>
      <c r="B160" s="114"/>
      <c r="C160" s="114" t="s">
        <v>111</v>
      </c>
      <c r="D160" s="114" t="s">
        <v>366</v>
      </c>
      <c r="E160" s="113" t="s">
        <v>15</v>
      </c>
      <c r="F160" s="113" t="s">
        <v>15</v>
      </c>
      <c r="G160" s="113"/>
      <c r="H160" s="115">
        <f>SUM(H161:H172)</f>
        <v>0</v>
      </c>
      <c r="I160" s="115">
        <f>SUM(I161:I172)</f>
        <v>0</v>
      </c>
      <c r="J160" s="115">
        <f>SUM(J161:J172)</f>
        <v>0</v>
      </c>
      <c r="K160" s="116"/>
      <c r="L160" s="115">
        <f>SUM(L161:L172)</f>
        <v>0.9864045000000001</v>
      </c>
      <c r="M160" s="117"/>
      <c r="N160" s="52"/>
      <c r="AI160" s="36"/>
      <c r="AS160" s="50">
        <f>SUM(AJ161:AJ172)</f>
        <v>0</v>
      </c>
      <c r="AT160" s="50">
        <f>SUM(AK161:AK172)</f>
        <v>0</v>
      </c>
      <c r="AU160" s="50">
        <f>SUM(AL161:AL172)</f>
        <v>0</v>
      </c>
    </row>
    <row r="161" spans="1:64" ht="12.75">
      <c r="A161" s="57" t="s">
        <v>95</v>
      </c>
      <c r="B161" s="57"/>
      <c r="C161" s="57" t="s">
        <v>202</v>
      </c>
      <c r="D161" s="57" t="s">
        <v>367</v>
      </c>
      <c r="E161" s="57" t="s">
        <v>399</v>
      </c>
      <c r="F161" s="58">
        <v>2.59875</v>
      </c>
      <c r="G161" s="58"/>
      <c r="H161" s="58">
        <f>F161*AO161</f>
        <v>0</v>
      </c>
      <c r="I161" s="58">
        <f>F161*AP161</f>
        <v>0</v>
      </c>
      <c r="J161" s="58">
        <f>F161*G161</f>
        <v>0</v>
      </c>
      <c r="K161" s="58">
        <v>0.02</v>
      </c>
      <c r="L161" s="58">
        <f>F161*K161</f>
        <v>0.051975</v>
      </c>
      <c r="M161" s="55" t="s">
        <v>419</v>
      </c>
      <c r="N161" s="52"/>
      <c r="Z161" s="44">
        <f>IF(AQ161="5",BJ161,0)</f>
        <v>0</v>
      </c>
      <c r="AB161" s="44">
        <f>IF(AQ161="1",BH161,0)</f>
        <v>0</v>
      </c>
      <c r="AC161" s="44">
        <f>IF(AQ161="1",BI161,0)</f>
        <v>0</v>
      </c>
      <c r="AD161" s="44">
        <f>IF(AQ161="7",BH161,0)</f>
        <v>0</v>
      </c>
      <c r="AE161" s="44">
        <f>IF(AQ161="7",BI161,0)</f>
        <v>0</v>
      </c>
      <c r="AF161" s="44">
        <f>IF(AQ161="2",BH161,0)</f>
        <v>0</v>
      </c>
      <c r="AG161" s="44">
        <f>IF(AQ161="2",BI161,0)</f>
        <v>0</v>
      </c>
      <c r="AH161" s="44">
        <f>IF(AQ161="0",BJ161,0)</f>
        <v>0</v>
      </c>
      <c r="AI161" s="36"/>
      <c r="AJ161" s="26">
        <f>IF(AN161=0,J161,0)</f>
        <v>0</v>
      </c>
      <c r="AK161" s="26">
        <f>IF(AN161=15,J161,0)</f>
        <v>0</v>
      </c>
      <c r="AL161" s="26">
        <f>IF(AN161=21,J161,0)</f>
        <v>0</v>
      </c>
      <c r="AN161" s="44">
        <v>15</v>
      </c>
      <c r="AO161" s="44">
        <f>G161*0</f>
        <v>0</v>
      </c>
      <c r="AP161" s="44">
        <f>G161*(1-0)</f>
        <v>0</v>
      </c>
      <c r="AQ161" s="45" t="s">
        <v>16</v>
      </c>
      <c r="AV161" s="44">
        <f>AW161+AX161</f>
        <v>0</v>
      </c>
      <c r="AW161" s="44">
        <f>F161*AO161</f>
        <v>0</v>
      </c>
      <c r="AX161" s="44">
        <f>F161*AP161</f>
        <v>0</v>
      </c>
      <c r="AY161" s="47" t="s">
        <v>446</v>
      </c>
      <c r="AZ161" s="47" t="s">
        <v>457</v>
      </c>
      <c r="BA161" s="36" t="s">
        <v>458</v>
      </c>
      <c r="BC161" s="44">
        <f>AW161+AX161</f>
        <v>0</v>
      </c>
      <c r="BD161" s="44">
        <f>G161/(100-BE161)*100</f>
        <v>0</v>
      </c>
      <c r="BE161" s="44">
        <v>0</v>
      </c>
      <c r="BF161" s="44">
        <f>L161</f>
        <v>0.051975</v>
      </c>
      <c r="BH161" s="26">
        <f>F161*AO161</f>
        <v>0</v>
      </c>
      <c r="BI161" s="26">
        <f>F161*AP161</f>
        <v>0</v>
      </c>
      <c r="BJ161" s="26">
        <f>F161*G161</f>
        <v>0</v>
      </c>
      <c r="BK161" s="26" t="s">
        <v>463</v>
      </c>
      <c r="BL161" s="44">
        <v>96</v>
      </c>
    </row>
    <row r="162" spans="1:14" ht="12.75">
      <c r="A162" s="65"/>
      <c r="B162" s="66"/>
      <c r="C162" s="66"/>
      <c r="D162" s="67" t="s">
        <v>248</v>
      </c>
      <c r="E162" s="66"/>
      <c r="F162" s="68">
        <v>0</v>
      </c>
      <c r="G162" s="66"/>
      <c r="H162" s="66"/>
      <c r="I162" s="66"/>
      <c r="J162" s="66"/>
      <c r="K162" s="66"/>
      <c r="L162" s="66"/>
      <c r="M162" s="59"/>
      <c r="N162" s="52"/>
    </row>
    <row r="163" spans="1:14" ht="12.75">
      <c r="A163" s="65"/>
      <c r="B163" s="66"/>
      <c r="C163" s="66"/>
      <c r="D163" s="67" t="s">
        <v>261</v>
      </c>
      <c r="E163" s="66"/>
      <c r="F163" s="68">
        <v>2.59875</v>
      </c>
      <c r="G163" s="66"/>
      <c r="H163" s="66"/>
      <c r="I163" s="66"/>
      <c r="J163" s="66"/>
      <c r="K163" s="66"/>
      <c r="L163" s="66"/>
      <c r="M163" s="59"/>
      <c r="N163" s="52"/>
    </row>
    <row r="164" spans="1:64" ht="12.75">
      <c r="A164" s="57" t="s">
        <v>96</v>
      </c>
      <c r="B164" s="57"/>
      <c r="C164" s="57" t="s">
        <v>203</v>
      </c>
      <c r="D164" s="57" t="s">
        <v>368</v>
      </c>
      <c r="E164" s="57" t="s">
        <v>400</v>
      </c>
      <c r="F164" s="58">
        <v>3</v>
      </c>
      <c r="G164" s="58"/>
      <c r="H164" s="58">
        <f>F164*AO164</f>
        <v>0</v>
      </c>
      <c r="I164" s="58">
        <f>F164*AP164</f>
        <v>0</v>
      </c>
      <c r="J164" s="58">
        <f>F164*G164</f>
        <v>0</v>
      </c>
      <c r="K164" s="58">
        <v>0</v>
      </c>
      <c r="L164" s="58">
        <f>F164*K164</f>
        <v>0</v>
      </c>
      <c r="M164" s="55" t="s">
        <v>419</v>
      </c>
      <c r="N164" s="52"/>
      <c r="Z164" s="44">
        <f>IF(AQ164="5",BJ164,0)</f>
        <v>0</v>
      </c>
      <c r="AB164" s="44">
        <f>IF(AQ164="1",BH164,0)</f>
        <v>0</v>
      </c>
      <c r="AC164" s="44">
        <f>IF(AQ164="1",BI164,0)</f>
        <v>0</v>
      </c>
      <c r="AD164" s="44">
        <f>IF(AQ164="7",BH164,0)</f>
        <v>0</v>
      </c>
      <c r="AE164" s="44">
        <f>IF(AQ164="7",BI164,0)</f>
        <v>0</v>
      </c>
      <c r="AF164" s="44">
        <f>IF(AQ164="2",BH164,0)</f>
        <v>0</v>
      </c>
      <c r="AG164" s="44">
        <f>IF(AQ164="2",BI164,0)</f>
        <v>0</v>
      </c>
      <c r="AH164" s="44">
        <f>IF(AQ164="0",BJ164,0)</f>
        <v>0</v>
      </c>
      <c r="AI164" s="36"/>
      <c r="AJ164" s="26">
        <f>IF(AN164=0,J164,0)</f>
        <v>0</v>
      </c>
      <c r="AK164" s="26">
        <f>IF(AN164=15,J164,0)</f>
        <v>0</v>
      </c>
      <c r="AL164" s="26">
        <f>IF(AN164=21,J164,0)</f>
        <v>0</v>
      </c>
      <c r="AN164" s="44">
        <v>15</v>
      </c>
      <c r="AO164" s="44">
        <f>G164*0</f>
        <v>0</v>
      </c>
      <c r="AP164" s="44">
        <f>G164*(1-0)</f>
        <v>0</v>
      </c>
      <c r="AQ164" s="45" t="s">
        <v>16</v>
      </c>
      <c r="AV164" s="44">
        <f>AW164+AX164</f>
        <v>0</v>
      </c>
      <c r="AW164" s="44">
        <f>F164*AO164</f>
        <v>0</v>
      </c>
      <c r="AX164" s="44">
        <f>F164*AP164</f>
        <v>0</v>
      </c>
      <c r="AY164" s="47" t="s">
        <v>446</v>
      </c>
      <c r="AZ164" s="47" t="s">
        <v>457</v>
      </c>
      <c r="BA164" s="36" t="s">
        <v>458</v>
      </c>
      <c r="BC164" s="44">
        <f>AW164+AX164</f>
        <v>0</v>
      </c>
      <c r="BD164" s="44">
        <f>G164/(100-BE164)*100</f>
        <v>0</v>
      </c>
      <c r="BE164" s="44">
        <v>0</v>
      </c>
      <c r="BF164" s="44">
        <f>L164</f>
        <v>0</v>
      </c>
      <c r="BH164" s="26">
        <f>F164*AO164</f>
        <v>0</v>
      </c>
      <c r="BI164" s="26">
        <f>F164*AP164</f>
        <v>0</v>
      </c>
      <c r="BJ164" s="26">
        <f>F164*G164</f>
        <v>0</v>
      </c>
      <c r="BK164" s="26" t="s">
        <v>463</v>
      </c>
      <c r="BL164" s="44">
        <v>96</v>
      </c>
    </row>
    <row r="165" spans="1:64" ht="12.75">
      <c r="A165" s="57" t="s">
        <v>97</v>
      </c>
      <c r="B165" s="57"/>
      <c r="C165" s="57" t="s">
        <v>204</v>
      </c>
      <c r="D165" s="57" t="s">
        <v>369</v>
      </c>
      <c r="E165" s="57" t="s">
        <v>399</v>
      </c>
      <c r="F165" s="58">
        <v>4.4</v>
      </c>
      <c r="G165" s="58"/>
      <c r="H165" s="58">
        <f>F165*AO165</f>
        <v>0</v>
      </c>
      <c r="I165" s="58">
        <f>F165*AP165</f>
        <v>0</v>
      </c>
      <c r="J165" s="58">
        <f>F165*G165</f>
        <v>0</v>
      </c>
      <c r="K165" s="58">
        <v>0.08917</v>
      </c>
      <c r="L165" s="58">
        <f>F165*K165</f>
        <v>0.39234800000000003</v>
      </c>
      <c r="M165" s="55" t="s">
        <v>419</v>
      </c>
      <c r="N165" s="52"/>
      <c r="Z165" s="44">
        <f>IF(AQ165="5",BJ165,0)</f>
        <v>0</v>
      </c>
      <c r="AB165" s="44">
        <f>IF(AQ165="1",BH165,0)</f>
        <v>0</v>
      </c>
      <c r="AC165" s="44">
        <f>IF(AQ165="1",BI165,0)</f>
        <v>0</v>
      </c>
      <c r="AD165" s="44">
        <f>IF(AQ165="7",BH165,0)</f>
        <v>0</v>
      </c>
      <c r="AE165" s="44">
        <f>IF(AQ165="7",BI165,0)</f>
        <v>0</v>
      </c>
      <c r="AF165" s="44">
        <f>IF(AQ165="2",BH165,0)</f>
        <v>0</v>
      </c>
      <c r="AG165" s="44">
        <f>IF(AQ165="2",BI165,0)</f>
        <v>0</v>
      </c>
      <c r="AH165" s="44">
        <f>IF(AQ165="0",BJ165,0)</f>
        <v>0</v>
      </c>
      <c r="AI165" s="36"/>
      <c r="AJ165" s="26">
        <f>IF(AN165=0,J165,0)</f>
        <v>0</v>
      </c>
      <c r="AK165" s="26">
        <f>IF(AN165=15,J165,0)</f>
        <v>0</v>
      </c>
      <c r="AL165" s="26">
        <f>IF(AN165=21,J165,0)</f>
        <v>0</v>
      </c>
      <c r="AN165" s="44">
        <v>15</v>
      </c>
      <c r="AO165" s="44">
        <f>G165*0.113983050847458</f>
        <v>0</v>
      </c>
      <c r="AP165" s="44">
        <f>G165*(1-0.113983050847458)</f>
        <v>0</v>
      </c>
      <c r="AQ165" s="45" t="s">
        <v>16</v>
      </c>
      <c r="AV165" s="44">
        <f>AW165+AX165</f>
        <v>0</v>
      </c>
      <c r="AW165" s="44">
        <f>F165*AO165</f>
        <v>0</v>
      </c>
      <c r="AX165" s="44">
        <f>F165*AP165</f>
        <v>0</v>
      </c>
      <c r="AY165" s="47" t="s">
        <v>446</v>
      </c>
      <c r="AZ165" s="47" t="s">
        <v>457</v>
      </c>
      <c r="BA165" s="36" t="s">
        <v>458</v>
      </c>
      <c r="BC165" s="44">
        <f>AW165+AX165</f>
        <v>0</v>
      </c>
      <c r="BD165" s="44">
        <f>G165/(100-BE165)*100</f>
        <v>0</v>
      </c>
      <c r="BE165" s="44">
        <v>0</v>
      </c>
      <c r="BF165" s="44">
        <f>L165</f>
        <v>0.39234800000000003</v>
      </c>
      <c r="BH165" s="26">
        <f>F165*AO165</f>
        <v>0</v>
      </c>
      <c r="BI165" s="26">
        <f>F165*AP165</f>
        <v>0</v>
      </c>
      <c r="BJ165" s="26">
        <f>F165*G165</f>
        <v>0</v>
      </c>
      <c r="BK165" s="26" t="s">
        <v>463</v>
      </c>
      <c r="BL165" s="44">
        <v>96</v>
      </c>
    </row>
    <row r="166" spans="1:14" ht="12.75">
      <c r="A166" s="61"/>
      <c r="B166" s="62"/>
      <c r="C166" s="62"/>
      <c r="D166" s="63" t="s">
        <v>370</v>
      </c>
      <c r="E166" s="62"/>
      <c r="F166" s="64">
        <v>4.4</v>
      </c>
      <c r="G166" s="62"/>
      <c r="H166" s="62"/>
      <c r="I166" s="62"/>
      <c r="J166" s="62"/>
      <c r="K166" s="62"/>
      <c r="L166" s="62"/>
      <c r="M166" s="60"/>
      <c r="N166" s="52"/>
    </row>
    <row r="167" spans="1:64" ht="12.75">
      <c r="A167" s="10" t="s">
        <v>98</v>
      </c>
      <c r="B167" s="18"/>
      <c r="C167" s="18" t="s">
        <v>205</v>
      </c>
      <c r="D167" s="18" t="s">
        <v>371</v>
      </c>
      <c r="E167" s="18" t="s">
        <v>401</v>
      </c>
      <c r="F167" s="26">
        <v>3</v>
      </c>
      <c r="G167" s="26"/>
      <c r="H167" s="26">
        <f>F167*AO167</f>
        <v>0</v>
      </c>
      <c r="I167" s="26">
        <f>F167*AP167</f>
        <v>0</v>
      </c>
      <c r="J167" s="26">
        <f>F167*G167</f>
        <v>0</v>
      </c>
      <c r="K167" s="26">
        <v>0.03759</v>
      </c>
      <c r="L167" s="26">
        <f>F167*K167</f>
        <v>0.11277</v>
      </c>
      <c r="M167" s="41" t="s">
        <v>419</v>
      </c>
      <c r="N167" s="3"/>
      <c r="Z167" s="44">
        <f>IF(AQ167="5",BJ167,0)</f>
        <v>0</v>
      </c>
      <c r="AB167" s="44">
        <f>IF(AQ167="1",BH167,0)</f>
        <v>0</v>
      </c>
      <c r="AC167" s="44">
        <f>IF(AQ167="1",BI167,0)</f>
        <v>0</v>
      </c>
      <c r="AD167" s="44">
        <f>IF(AQ167="7",BH167,0)</f>
        <v>0</v>
      </c>
      <c r="AE167" s="44">
        <f>IF(AQ167="7",BI167,0)</f>
        <v>0</v>
      </c>
      <c r="AF167" s="44">
        <f>IF(AQ167="2",BH167,0)</f>
        <v>0</v>
      </c>
      <c r="AG167" s="44">
        <f>IF(AQ167="2",BI167,0)</f>
        <v>0</v>
      </c>
      <c r="AH167" s="44">
        <f>IF(AQ167="0",BJ167,0)</f>
        <v>0</v>
      </c>
      <c r="AI167" s="36"/>
      <c r="AJ167" s="26">
        <f>IF(AN167=0,J167,0)</f>
        <v>0</v>
      </c>
      <c r="AK167" s="26">
        <f>IF(AN167=15,J167,0)</f>
        <v>0</v>
      </c>
      <c r="AL167" s="26">
        <f>IF(AN167=21,J167,0)</f>
        <v>0</v>
      </c>
      <c r="AN167" s="44">
        <v>15</v>
      </c>
      <c r="AO167" s="44">
        <f>G167*0.0753543615888845</f>
        <v>0</v>
      </c>
      <c r="AP167" s="44">
        <f>G167*(1-0.0753543615888845)</f>
        <v>0</v>
      </c>
      <c r="AQ167" s="45" t="s">
        <v>16</v>
      </c>
      <c r="AV167" s="44">
        <f>AW167+AX167</f>
        <v>0</v>
      </c>
      <c r="AW167" s="44">
        <f>F167*AO167</f>
        <v>0</v>
      </c>
      <c r="AX167" s="44">
        <f>F167*AP167</f>
        <v>0</v>
      </c>
      <c r="AY167" s="47" t="s">
        <v>446</v>
      </c>
      <c r="AZ167" s="47" t="s">
        <v>457</v>
      </c>
      <c r="BA167" s="36" t="s">
        <v>458</v>
      </c>
      <c r="BC167" s="44">
        <f>AW167+AX167</f>
        <v>0</v>
      </c>
      <c r="BD167" s="44">
        <f>G167/(100-BE167)*100</f>
        <v>0</v>
      </c>
      <c r="BE167" s="44">
        <v>0</v>
      </c>
      <c r="BF167" s="44">
        <f>L167</f>
        <v>0.11277</v>
      </c>
      <c r="BH167" s="26">
        <f>F167*AO167</f>
        <v>0</v>
      </c>
      <c r="BI167" s="26">
        <f>F167*AP167</f>
        <v>0</v>
      </c>
      <c r="BJ167" s="26">
        <f>F167*G167</f>
        <v>0</v>
      </c>
      <c r="BK167" s="26" t="s">
        <v>463</v>
      </c>
      <c r="BL167" s="44">
        <v>96</v>
      </c>
    </row>
    <row r="168" spans="1:64" ht="12.75">
      <c r="A168" s="10" t="s">
        <v>99</v>
      </c>
      <c r="B168" s="18"/>
      <c r="C168" s="18" t="s">
        <v>206</v>
      </c>
      <c r="D168" s="18" t="s">
        <v>372</v>
      </c>
      <c r="E168" s="18" t="s">
        <v>401</v>
      </c>
      <c r="F168" s="26">
        <v>4.5</v>
      </c>
      <c r="G168" s="26"/>
      <c r="H168" s="26">
        <f>F168*AO168</f>
        <v>0</v>
      </c>
      <c r="I168" s="26">
        <f>F168*AP168</f>
        <v>0</v>
      </c>
      <c r="J168" s="26">
        <f>F168*G168</f>
        <v>0</v>
      </c>
      <c r="K168" s="26">
        <v>0.01338</v>
      </c>
      <c r="L168" s="26">
        <f>F168*K168</f>
        <v>0.06021</v>
      </c>
      <c r="M168" s="41" t="s">
        <v>419</v>
      </c>
      <c r="N168" s="3"/>
      <c r="Z168" s="44">
        <f>IF(AQ168="5",BJ168,0)</f>
        <v>0</v>
      </c>
      <c r="AB168" s="44">
        <f>IF(AQ168="1",BH168,0)</f>
        <v>0</v>
      </c>
      <c r="AC168" s="44">
        <f>IF(AQ168="1",BI168,0)</f>
        <v>0</v>
      </c>
      <c r="AD168" s="44">
        <f>IF(AQ168="7",BH168,0)</f>
        <v>0</v>
      </c>
      <c r="AE168" s="44">
        <f>IF(AQ168="7",BI168,0)</f>
        <v>0</v>
      </c>
      <c r="AF168" s="44">
        <f>IF(AQ168="2",BH168,0)</f>
        <v>0</v>
      </c>
      <c r="AG168" s="44">
        <f>IF(AQ168="2",BI168,0)</f>
        <v>0</v>
      </c>
      <c r="AH168" s="44">
        <f>IF(AQ168="0",BJ168,0)</f>
        <v>0</v>
      </c>
      <c r="AI168" s="36"/>
      <c r="AJ168" s="26">
        <f>IF(AN168=0,J168,0)</f>
        <v>0</v>
      </c>
      <c r="AK168" s="26">
        <f>IF(AN168=15,J168,0)</f>
        <v>0</v>
      </c>
      <c r="AL168" s="26">
        <f>IF(AN168=21,J168,0)</f>
        <v>0</v>
      </c>
      <c r="AN168" s="44">
        <v>15</v>
      </c>
      <c r="AO168" s="44">
        <f>G168*0.187076271186441</f>
        <v>0</v>
      </c>
      <c r="AP168" s="44">
        <f>G168*(1-0.187076271186441)</f>
        <v>0</v>
      </c>
      <c r="AQ168" s="45" t="s">
        <v>16</v>
      </c>
      <c r="AV168" s="44">
        <f>AW168+AX168</f>
        <v>0</v>
      </c>
      <c r="AW168" s="44">
        <f>F168*AO168</f>
        <v>0</v>
      </c>
      <c r="AX168" s="44">
        <f>F168*AP168</f>
        <v>0</v>
      </c>
      <c r="AY168" s="47" t="s">
        <v>446</v>
      </c>
      <c r="AZ168" s="47" t="s">
        <v>457</v>
      </c>
      <c r="BA168" s="36" t="s">
        <v>458</v>
      </c>
      <c r="BC168" s="44">
        <f>AW168+AX168</f>
        <v>0</v>
      </c>
      <c r="BD168" s="44">
        <f>G168/(100-BE168)*100</f>
        <v>0</v>
      </c>
      <c r="BE168" s="44">
        <v>0</v>
      </c>
      <c r="BF168" s="44">
        <f>L168</f>
        <v>0.06021</v>
      </c>
      <c r="BH168" s="26">
        <f>F168*AO168</f>
        <v>0</v>
      </c>
      <c r="BI168" s="26">
        <f>F168*AP168</f>
        <v>0</v>
      </c>
      <c r="BJ168" s="26">
        <f>F168*G168</f>
        <v>0</v>
      </c>
      <c r="BK168" s="26" t="s">
        <v>463</v>
      </c>
      <c r="BL168" s="44">
        <v>96</v>
      </c>
    </row>
    <row r="169" spans="1:64" ht="12.75">
      <c r="A169" s="10" t="s">
        <v>100</v>
      </c>
      <c r="B169" s="18"/>
      <c r="C169" s="18" t="s">
        <v>207</v>
      </c>
      <c r="D169" s="18" t="s">
        <v>373</v>
      </c>
      <c r="E169" s="18" t="s">
        <v>405</v>
      </c>
      <c r="F169" s="26">
        <v>0.13</v>
      </c>
      <c r="G169" s="26"/>
      <c r="H169" s="26">
        <f>F169*AO169</f>
        <v>0</v>
      </c>
      <c r="I169" s="26">
        <f>F169*AP169</f>
        <v>0</v>
      </c>
      <c r="J169" s="26">
        <f>F169*G169</f>
        <v>0</v>
      </c>
      <c r="K169" s="26">
        <v>2.2</v>
      </c>
      <c r="L169" s="26">
        <f>F169*K169</f>
        <v>0.28600000000000003</v>
      </c>
      <c r="M169" s="41" t="s">
        <v>419</v>
      </c>
      <c r="N169" s="3"/>
      <c r="Z169" s="44">
        <f>IF(AQ169="5",BJ169,0)</f>
        <v>0</v>
      </c>
      <c r="AB169" s="44">
        <f>IF(AQ169="1",BH169,0)</f>
        <v>0</v>
      </c>
      <c r="AC169" s="44">
        <f>IF(AQ169="1",BI169,0)</f>
        <v>0</v>
      </c>
      <c r="AD169" s="44">
        <f>IF(AQ169="7",BH169,0)</f>
        <v>0</v>
      </c>
      <c r="AE169" s="44">
        <f>IF(AQ169="7",BI169,0)</f>
        <v>0</v>
      </c>
      <c r="AF169" s="44">
        <f>IF(AQ169="2",BH169,0)</f>
        <v>0</v>
      </c>
      <c r="AG169" s="44">
        <f>IF(AQ169="2",BI169,0)</f>
        <v>0</v>
      </c>
      <c r="AH169" s="44">
        <f>IF(AQ169="0",BJ169,0)</f>
        <v>0</v>
      </c>
      <c r="AI169" s="36"/>
      <c r="AJ169" s="26">
        <f>IF(AN169=0,J169,0)</f>
        <v>0</v>
      </c>
      <c r="AK169" s="26">
        <f>IF(AN169=15,J169,0)</f>
        <v>0</v>
      </c>
      <c r="AL169" s="26">
        <f>IF(AN169=21,J169,0)</f>
        <v>0</v>
      </c>
      <c r="AN169" s="44">
        <v>15</v>
      </c>
      <c r="AO169" s="44">
        <f>G169*0</f>
        <v>0</v>
      </c>
      <c r="AP169" s="44">
        <f>G169*(1-0)</f>
        <v>0</v>
      </c>
      <c r="AQ169" s="45" t="s">
        <v>16</v>
      </c>
      <c r="AV169" s="44">
        <f>AW169+AX169</f>
        <v>0</v>
      </c>
      <c r="AW169" s="44">
        <f>F169*AO169</f>
        <v>0</v>
      </c>
      <c r="AX169" s="44">
        <f>F169*AP169</f>
        <v>0</v>
      </c>
      <c r="AY169" s="47" t="s">
        <v>446</v>
      </c>
      <c r="AZ169" s="47" t="s">
        <v>457</v>
      </c>
      <c r="BA169" s="36" t="s">
        <v>458</v>
      </c>
      <c r="BC169" s="44">
        <f>AW169+AX169</f>
        <v>0</v>
      </c>
      <c r="BD169" s="44">
        <f>G169/(100-BE169)*100</f>
        <v>0</v>
      </c>
      <c r="BE169" s="44">
        <v>0</v>
      </c>
      <c r="BF169" s="44">
        <f>L169</f>
        <v>0.28600000000000003</v>
      </c>
      <c r="BH169" s="26">
        <f>F169*AO169</f>
        <v>0</v>
      </c>
      <c r="BI169" s="26">
        <f>F169*AP169</f>
        <v>0</v>
      </c>
      <c r="BJ169" s="26">
        <f>F169*G169</f>
        <v>0</v>
      </c>
      <c r="BK169" s="26" t="s">
        <v>463</v>
      </c>
      <c r="BL169" s="44">
        <v>96</v>
      </c>
    </row>
    <row r="170" spans="1:14" ht="12.75">
      <c r="A170" s="3"/>
      <c r="D170" s="22" t="s">
        <v>248</v>
      </c>
      <c r="F170" s="27">
        <v>0</v>
      </c>
      <c r="M170" s="2"/>
      <c r="N170" s="3"/>
    </row>
    <row r="171" spans="1:14" ht="12.75">
      <c r="A171" s="3"/>
      <c r="D171" s="22" t="s">
        <v>374</v>
      </c>
      <c r="F171" s="27">
        <v>0.13</v>
      </c>
      <c r="M171" s="2"/>
      <c r="N171" s="3"/>
    </row>
    <row r="172" spans="1:64" ht="12.75">
      <c r="A172" s="10" t="s">
        <v>101</v>
      </c>
      <c r="B172" s="18"/>
      <c r="C172" s="18" t="s">
        <v>208</v>
      </c>
      <c r="D172" s="18" t="s">
        <v>375</v>
      </c>
      <c r="E172" s="18" t="s">
        <v>399</v>
      </c>
      <c r="F172" s="26">
        <v>0.45</v>
      </c>
      <c r="G172" s="26"/>
      <c r="H172" s="26">
        <f>F172*AO172</f>
        <v>0</v>
      </c>
      <c r="I172" s="26">
        <f>F172*AP172</f>
        <v>0</v>
      </c>
      <c r="J172" s="26">
        <f>F172*G172</f>
        <v>0</v>
      </c>
      <c r="K172" s="26">
        <v>0.18467</v>
      </c>
      <c r="L172" s="26">
        <f>F172*K172</f>
        <v>0.08310150000000001</v>
      </c>
      <c r="M172" s="41" t="s">
        <v>419</v>
      </c>
      <c r="N172" s="3"/>
      <c r="Z172" s="44">
        <f>IF(AQ172="5",BJ172,0)</f>
        <v>0</v>
      </c>
      <c r="AB172" s="44">
        <f>IF(AQ172="1",BH172,0)</f>
        <v>0</v>
      </c>
      <c r="AC172" s="44">
        <f>IF(AQ172="1",BI172,0)</f>
        <v>0</v>
      </c>
      <c r="AD172" s="44">
        <f>IF(AQ172="7",BH172,0)</f>
        <v>0</v>
      </c>
      <c r="AE172" s="44">
        <f>IF(AQ172="7",BI172,0)</f>
        <v>0</v>
      </c>
      <c r="AF172" s="44">
        <f>IF(AQ172="2",BH172,0)</f>
        <v>0</v>
      </c>
      <c r="AG172" s="44">
        <f>IF(AQ172="2",BI172,0)</f>
        <v>0</v>
      </c>
      <c r="AH172" s="44">
        <f>IF(AQ172="0",BJ172,0)</f>
        <v>0</v>
      </c>
      <c r="AI172" s="36"/>
      <c r="AJ172" s="26">
        <f>IF(AN172=0,J172,0)</f>
        <v>0</v>
      </c>
      <c r="AK172" s="26">
        <f>IF(AN172=15,J172,0)</f>
        <v>0</v>
      </c>
      <c r="AL172" s="26">
        <f>IF(AN172=21,J172,0)</f>
        <v>0</v>
      </c>
      <c r="AN172" s="44">
        <v>15</v>
      </c>
      <c r="AO172" s="44">
        <f>G172*0.1275</f>
        <v>0</v>
      </c>
      <c r="AP172" s="44">
        <f>G172*(1-0.1275)</f>
        <v>0</v>
      </c>
      <c r="AQ172" s="45" t="s">
        <v>16</v>
      </c>
      <c r="AV172" s="44">
        <f>AW172+AX172</f>
        <v>0</v>
      </c>
      <c r="AW172" s="44">
        <f>F172*AO172</f>
        <v>0</v>
      </c>
      <c r="AX172" s="44">
        <f>F172*AP172</f>
        <v>0</v>
      </c>
      <c r="AY172" s="47" t="s">
        <v>446</v>
      </c>
      <c r="AZ172" s="47" t="s">
        <v>457</v>
      </c>
      <c r="BA172" s="36" t="s">
        <v>458</v>
      </c>
      <c r="BC172" s="44">
        <f>AW172+AX172</f>
        <v>0</v>
      </c>
      <c r="BD172" s="44">
        <f>G172/(100-BE172)*100</f>
        <v>0</v>
      </c>
      <c r="BE172" s="44">
        <v>0</v>
      </c>
      <c r="BF172" s="44">
        <f>L172</f>
        <v>0.08310150000000001</v>
      </c>
      <c r="BH172" s="26">
        <f>F172*AO172</f>
        <v>0</v>
      </c>
      <c r="BI172" s="26">
        <f>F172*AP172</f>
        <v>0</v>
      </c>
      <c r="BJ172" s="26">
        <f>F172*G172</f>
        <v>0</v>
      </c>
      <c r="BK172" s="26" t="s">
        <v>463</v>
      </c>
      <c r="BL172" s="44">
        <v>96</v>
      </c>
    </row>
    <row r="173" spans="1:14" ht="12.75">
      <c r="A173" s="3"/>
      <c r="D173" s="22" t="s">
        <v>376</v>
      </c>
      <c r="F173" s="27">
        <v>0</v>
      </c>
      <c r="M173" s="2"/>
      <c r="N173" s="3"/>
    </row>
    <row r="174" spans="1:14" ht="12.75">
      <c r="A174" s="3"/>
      <c r="D174" s="22" t="s">
        <v>377</v>
      </c>
      <c r="F174" s="27">
        <v>0.45</v>
      </c>
      <c r="M174" s="2"/>
      <c r="N174" s="3"/>
    </row>
    <row r="175" spans="1:47" ht="12.75">
      <c r="A175" s="113"/>
      <c r="B175" s="114"/>
      <c r="C175" s="114" t="s">
        <v>112</v>
      </c>
      <c r="D175" s="114" t="s">
        <v>378</v>
      </c>
      <c r="E175" s="113" t="s">
        <v>15</v>
      </c>
      <c r="F175" s="113" t="s">
        <v>15</v>
      </c>
      <c r="G175" s="113"/>
      <c r="H175" s="115">
        <f>SUM(H176:H178)</f>
        <v>0</v>
      </c>
      <c r="I175" s="115">
        <f>SUM(I176:I178)</f>
        <v>0</v>
      </c>
      <c r="J175" s="115">
        <f>SUM(J176:J178)</f>
        <v>0</v>
      </c>
      <c r="K175" s="116"/>
      <c r="L175" s="115">
        <f>SUM(L176:L178)</f>
        <v>0.7932330000000001</v>
      </c>
      <c r="M175" s="117"/>
      <c r="N175" s="52"/>
      <c r="AI175" s="36"/>
      <c r="AS175" s="50">
        <f>SUM(AJ176:AJ178)</f>
        <v>0</v>
      </c>
      <c r="AT175" s="50">
        <f>SUM(AK176:AK178)</f>
        <v>0</v>
      </c>
      <c r="AU175" s="50">
        <f>SUM(AL176:AL178)</f>
        <v>0</v>
      </c>
    </row>
    <row r="176" spans="1:64" ht="12.75">
      <c r="A176" s="53" t="s">
        <v>102</v>
      </c>
      <c r="B176" s="53"/>
      <c r="C176" s="53" t="s">
        <v>209</v>
      </c>
      <c r="D176" s="53" t="s">
        <v>379</v>
      </c>
      <c r="E176" s="53" t="s">
        <v>399</v>
      </c>
      <c r="F176" s="54">
        <v>11.34</v>
      </c>
      <c r="G176" s="54"/>
      <c r="H176" s="54">
        <f>F176*AO176</f>
        <v>0</v>
      </c>
      <c r="I176" s="54">
        <f>F176*AP176</f>
        <v>0</v>
      </c>
      <c r="J176" s="54">
        <f>F176*G176</f>
        <v>0</v>
      </c>
      <c r="K176" s="54">
        <v>0.068</v>
      </c>
      <c r="L176" s="54">
        <f>F176*K176</f>
        <v>0.77112</v>
      </c>
      <c r="M176" s="56" t="s">
        <v>419</v>
      </c>
      <c r="N176" s="52"/>
      <c r="Z176" s="44">
        <f>IF(AQ176="5",BJ176,0)</f>
        <v>0</v>
      </c>
      <c r="AB176" s="44">
        <f>IF(AQ176="1",BH176,0)</f>
        <v>0</v>
      </c>
      <c r="AC176" s="44">
        <f>IF(AQ176="1",BI176,0)</f>
        <v>0</v>
      </c>
      <c r="AD176" s="44">
        <f>IF(AQ176="7",BH176,0)</f>
        <v>0</v>
      </c>
      <c r="AE176" s="44">
        <f>IF(AQ176="7",BI176,0)</f>
        <v>0</v>
      </c>
      <c r="AF176" s="44">
        <f>IF(AQ176="2",BH176,0)</f>
        <v>0</v>
      </c>
      <c r="AG176" s="44">
        <f>IF(AQ176="2",BI176,0)</f>
        <v>0</v>
      </c>
      <c r="AH176" s="44">
        <f>IF(AQ176="0",BJ176,0)</f>
        <v>0</v>
      </c>
      <c r="AI176" s="36"/>
      <c r="AJ176" s="26">
        <f>IF(AN176=0,J176,0)</f>
        <v>0</v>
      </c>
      <c r="AK176" s="26">
        <f>IF(AN176=15,J176,0)</f>
        <v>0</v>
      </c>
      <c r="AL176" s="26">
        <f>IF(AN176=21,J176,0)</f>
        <v>0</v>
      </c>
      <c r="AN176" s="44">
        <v>15</v>
      </c>
      <c r="AO176" s="44">
        <f>G176*0</f>
        <v>0</v>
      </c>
      <c r="AP176" s="44">
        <f>G176*(1-0)</f>
        <v>0</v>
      </c>
      <c r="AQ176" s="45" t="s">
        <v>16</v>
      </c>
      <c r="AV176" s="44">
        <f>AW176+AX176</f>
        <v>0</v>
      </c>
      <c r="AW176" s="44">
        <f>F176*AO176</f>
        <v>0</v>
      </c>
      <c r="AX176" s="44">
        <f>F176*AP176</f>
        <v>0</v>
      </c>
      <c r="AY176" s="47" t="s">
        <v>447</v>
      </c>
      <c r="AZ176" s="47" t="s">
        <v>457</v>
      </c>
      <c r="BA176" s="36" t="s">
        <v>458</v>
      </c>
      <c r="BC176" s="44">
        <f>AW176+AX176</f>
        <v>0</v>
      </c>
      <c r="BD176" s="44">
        <f>G176/(100-BE176)*100</f>
        <v>0</v>
      </c>
      <c r="BE176" s="44">
        <v>0</v>
      </c>
      <c r="BF176" s="44">
        <f>L176</f>
        <v>0.77112</v>
      </c>
      <c r="BH176" s="26">
        <f>F176*AO176</f>
        <v>0</v>
      </c>
      <c r="BI176" s="26">
        <f>F176*AP176</f>
        <v>0</v>
      </c>
      <c r="BJ176" s="26">
        <f>F176*G176</f>
        <v>0</v>
      </c>
      <c r="BK176" s="26" t="s">
        <v>463</v>
      </c>
      <c r="BL176" s="44">
        <v>97</v>
      </c>
    </row>
    <row r="177" spans="1:64" ht="12.75">
      <c r="A177" s="10" t="s">
        <v>103</v>
      </c>
      <c r="B177" s="18"/>
      <c r="C177" s="18" t="s">
        <v>210</v>
      </c>
      <c r="D177" s="18" t="s">
        <v>380</v>
      </c>
      <c r="E177" s="18" t="s">
        <v>401</v>
      </c>
      <c r="F177" s="26">
        <v>0.9</v>
      </c>
      <c r="G177" s="26"/>
      <c r="H177" s="26">
        <f>F177*AO177</f>
        <v>0</v>
      </c>
      <c r="I177" s="26">
        <f>F177*AP177</f>
        <v>0</v>
      </c>
      <c r="J177" s="26">
        <f>F177*G177</f>
        <v>0</v>
      </c>
      <c r="K177" s="26">
        <v>0.0239</v>
      </c>
      <c r="L177" s="26">
        <f>F177*K177</f>
        <v>0.02151</v>
      </c>
      <c r="M177" s="41" t="s">
        <v>419</v>
      </c>
      <c r="N177" s="3"/>
      <c r="Z177" s="44">
        <f>IF(AQ177="5",BJ177,0)</f>
        <v>0</v>
      </c>
      <c r="AB177" s="44">
        <f>IF(AQ177="1",BH177,0)</f>
        <v>0</v>
      </c>
      <c r="AC177" s="44">
        <f>IF(AQ177="1",BI177,0)</f>
        <v>0</v>
      </c>
      <c r="AD177" s="44">
        <f>IF(AQ177="7",BH177,0)</f>
        <v>0</v>
      </c>
      <c r="AE177" s="44">
        <f>IF(AQ177="7",BI177,0)</f>
        <v>0</v>
      </c>
      <c r="AF177" s="44">
        <f>IF(AQ177="2",BH177,0)</f>
        <v>0</v>
      </c>
      <c r="AG177" s="44">
        <f>IF(AQ177="2",BI177,0)</f>
        <v>0</v>
      </c>
      <c r="AH177" s="44">
        <f>IF(AQ177="0",BJ177,0)</f>
        <v>0</v>
      </c>
      <c r="AI177" s="36"/>
      <c r="AJ177" s="26">
        <f>IF(AN177=0,J177,0)</f>
        <v>0</v>
      </c>
      <c r="AK177" s="26">
        <f>IF(AN177=15,J177,0)</f>
        <v>0</v>
      </c>
      <c r="AL177" s="26">
        <f>IF(AN177=21,J177,0)</f>
        <v>0</v>
      </c>
      <c r="AN177" s="44">
        <v>15</v>
      </c>
      <c r="AO177" s="44">
        <f>G177*0.329672316384181</f>
        <v>0</v>
      </c>
      <c r="AP177" s="44">
        <f>G177*(1-0.329672316384181)</f>
        <v>0</v>
      </c>
      <c r="AQ177" s="45" t="s">
        <v>16</v>
      </c>
      <c r="AV177" s="44">
        <f>AW177+AX177</f>
        <v>0</v>
      </c>
      <c r="AW177" s="44">
        <f>F177*AO177</f>
        <v>0</v>
      </c>
      <c r="AX177" s="44">
        <f>F177*AP177</f>
        <v>0</v>
      </c>
      <c r="AY177" s="47" t="s">
        <v>447</v>
      </c>
      <c r="AZ177" s="47" t="s">
        <v>457</v>
      </c>
      <c r="BA177" s="36" t="s">
        <v>458</v>
      </c>
      <c r="BC177" s="44">
        <f>AW177+AX177</f>
        <v>0</v>
      </c>
      <c r="BD177" s="44">
        <f>G177/(100-BE177)*100</f>
        <v>0</v>
      </c>
      <c r="BE177" s="44">
        <v>0</v>
      </c>
      <c r="BF177" s="44">
        <f>L177</f>
        <v>0.02151</v>
      </c>
      <c r="BH177" s="26">
        <f>F177*AO177</f>
        <v>0</v>
      </c>
      <c r="BI177" s="26">
        <f>F177*AP177</f>
        <v>0</v>
      </c>
      <c r="BJ177" s="26">
        <f>F177*G177</f>
        <v>0</v>
      </c>
      <c r="BK177" s="26" t="s">
        <v>463</v>
      </c>
      <c r="BL177" s="44">
        <v>97</v>
      </c>
    </row>
    <row r="178" spans="1:64" ht="12.75">
      <c r="A178" s="10" t="s">
        <v>104</v>
      </c>
      <c r="B178" s="18"/>
      <c r="C178" s="18" t="s">
        <v>211</v>
      </c>
      <c r="D178" s="18" t="s">
        <v>381</v>
      </c>
      <c r="E178" s="18" t="s">
        <v>401</v>
      </c>
      <c r="F178" s="26">
        <v>0.45</v>
      </c>
      <c r="G178" s="26"/>
      <c r="H178" s="26">
        <f>F178*AO178</f>
        <v>0</v>
      </c>
      <c r="I178" s="26">
        <f>F178*AP178</f>
        <v>0</v>
      </c>
      <c r="J178" s="26">
        <f>F178*G178</f>
        <v>0</v>
      </c>
      <c r="K178" s="26">
        <v>0.00134</v>
      </c>
      <c r="L178" s="26">
        <f>F178*K178</f>
        <v>0.000603</v>
      </c>
      <c r="M178" s="41" t="s">
        <v>419</v>
      </c>
      <c r="N178" s="3"/>
      <c r="Z178" s="44">
        <f>IF(AQ178="5",BJ178,0)</f>
        <v>0</v>
      </c>
      <c r="AB178" s="44">
        <f>IF(AQ178="1",BH178,0)</f>
        <v>0</v>
      </c>
      <c r="AC178" s="44">
        <f>IF(AQ178="1",BI178,0)</f>
        <v>0</v>
      </c>
      <c r="AD178" s="44">
        <f>IF(AQ178="7",BH178,0)</f>
        <v>0</v>
      </c>
      <c r="AE178" s="44">
        <f>IF(AQ178="7",BI178,0)</f>
        <v>0</v>
      </c>
      <c r="AF178" s="44">
        <f>IF(AQ178="2",BH178,0)</f>
        <v>0</v>
      </c>
      <c r="AG178" s="44">
        <f>IF(AQ178="2",BI178,0)</f>
        <v>0</v>
      </c>
      <c r="AH178" s="44">
        <f>IF(AQ178="0",BJ178,0)</f>
        <v>0</v>
      </c>
      <c r="AI178" s="36"/>
      <c r="AJ178" s="26">
        <f>IF(AN178=0,J178,0)</f>
        <v>0</v>
      </c>
      <c r="AK178" s="26">
        <f>IF(AN178=15,J178,0)</f>
        <v>0</v>
      </c>
      <c r="AL178" s="26">
        <f>IF(AN178=21,J178,0)</f>
        <v>0</v>
      </c>
      <c r="AN178" s="44">
        <v>15</v>
      </c>
      <c r="AO178" s="44">
        <f>G178*0.0915571551211781</f>
        <v>0</v>
      </c>
      <c r="AP178" s="44">
        <f>G178*(1-0.0915571551211781)</f>
        <v>0</v>
      </c>
      <c r="AQ178" s="45" t="s">
        <v>16</v>
      </c>
      <c r="AV178" s="44">
        <f>AW178+AX178</f>
        <v>0</v>
      </c>
      <c r="AW178" s="44">
        <f>F178*AO178</f>
        <v>0</v>
      </c>
      <c r="AX178" s="44">
        <f>F178*AP178</f>
        <v>0</v>
      </c>
      <c r="AY178" s="47" t="s">
        <v>447</v>
      </c>
      <c r="AZ178" s="47" t="s">
        <v>457</v>
      </c>
      <c r="BA178" s="36" t="s">
        <v>458</v>
      </c>
      <c r="BC178" s="44">
        <f>AW178+AX178</f>
        <v>0</v>
      </c>
      <c r="BD178" s="44">
        <f>G178/(100-BE178)*100</f>
        <v>0</v>
      </c>
      <c r="BE178" s="44">
        <v>0</v>
      </c>
      <c r="BF178" s="44">
        <f>L178</f>
        <v>0.000603</v>
      </c>
      <c r="BH178" s="26">
        <f>F178*AO178</f>
        <v>0</v>
      </c>
      <c r="BI178" s="26">
        <f>F178*AP178</f>
        <v>0</v>
      </c>
      <c r="BJ178" s="26">
        <f>F178*G178</f>
        <v>0</v>
      </c>
      <c r="BK178" s="26" t="s">
        <v>463</v>
      </c>
      <c r="BL178" s="44">
        <v>97</v>
      </c>
    </row>
    <row r="179" spans="1:47" ht="12.75">
      <c r="A179" s="113"/>
      <c r="B179" s="114"/>
      <c r="C179" s="114" t="s">
        <v>212</v>
      </c>
      <c r="D179" s="114" t="s">
        <v>382</v>
      </c>
      <c r="E179" s="113" t="s">
        <v>15</v>
      </c>
      <c r="F179" s="113" t="s">
        <v>15</v>
      </c>
      <c r="G179" s="113"/>
      <c r="H179" s="115">
        <f>SUM(H180:H180)</f>
        <v>0</v>
      </c>
      <c r="I179" s="115">
        <f>SUM(I180:I180)</f>
        <v>0</v>
      </c>
      <c r="J179" s="115">
        <f>SUM(J180:J180)</f>
        <v>0</v>
      </c>
      <c r="K179" s="116"/>
      <c r="L179" s="115">
        <f>SUM(L180:L180)</f>
        <v>0</v>
      </c>
      <c r="M179" s="117"/>
      <c r="N179" s="52"/>
      <c r="AI179" s="36"/>
      <c r="AS179" s="50">
        <f>SUM(AJ180:AJ180)</f>
        <v>0</v>
      </c>
      <c r="AT179" s="50">
        <f>SUM(AK180:AK180)</f>
        <v>0</v>
      </c>
      <c r="AU179" s="50">
        <f>SUM(AL180:AL180)</f>
        <v>0</v>
      </c>
    </row>
    <row r="180" spans="1:64" ht="12.75">
      <c r="A180" s="53" t="s">
        <v>105</v>
      </c>
      <c r="B180" s="53"/>
      <c r="C180" s="53" t="s">
        <v>213</v>
      </c>
      <c r="D180" s="53" t="s">
        <v>383</v>
      </c>
      <c r="E180" s="53" t="s">
        <v>402</v>
      </c>
      <c r="F180" s="54">
        <v>4.69269</v>
      </c>
      <c r="G180" s="54"/>
      <c r="H180" s="54">
        <f>F180*AO180</f>
        <v>0</v>
      </c>
      <c r="I180" s="54">
        <f>F180*AP180</f>
        <v>0</v>
      </c>
      <c r="J180" s="54">
        <f>F180*G180</f>
        <v>0</v>
      </c>
      <c r="K180" s="54">
        <v>0</v>
      </c>
      <c r="L180" s="54">
        <f>F180*K180</f>
        <v>0</v>
      </c>
      <c r="M180" s="56" t="s">
        <v>419</v>
      </c>
      <c r="N180" s="52"/>
      <c r="Z180" s="44">
        <f>IF(AQ180="5",BJ180,0)</f>
        <v>0</v>
      </c>
      <c r="AB180" s="44">
        <f>IF(AQ180="1",BH180,0)</f>
        <v>0</v>
      </c>
      <c r="AC180" s="44">
        <f>IF(AQ180="1",BI180,0)</f>
        <v>0</v>
      </c>
      <c r="AD180" s="44">
        <f>IF(AQ180="7",BH180,0)</f>
        <v>0</v>
      </c>
      <c r="AE180" s="44">
        <f>IF(AQ180="7",BI180,0)</f>
        <v>0</v>
      </c>
      <c r="AF180" s="44">
        <f>IF(AQ180="2",BH180,0)</f>
        <v>0</v>
      </c>
      <c r="AG180" s="44">
        <f>IF(AQ180="2",BI180,0)</f>
        <v>0</v>
      </c>
      <c r="AH180" s="44">
        <f>IF(AQ180="0",BJ180,0)</f>
        <v>0</v>
      </c>
      <c r="AI180" s="36"/>
      <c r="AJ180" s="26">
        <f>IF(AN180=0,J180,0)</f>
        <v>0</v>
      </c>
      <c r="AK180" s="26">
        <f>IF(AN180=15,J180,0)</f>
        <v>0</v>
      </c>
      <c r="AL180" s="26">
        <f>IF(AN180=21,J180,0)</f>
        <v>0</v>
      </c>
      <c r="AN180" s="44">
        <v>15</v>
      </c>
      <c r="AO180" s="44">
        <f>G180*0</f>
        <v>0</v>
      </c>
      <c r="AP180" s="44">
        <f>G180*(1-0)</f>
        <v>0</v>
      </c>
      <c r="AQ180" s="45" t="s">
        <v>20</v>
      </c>
      <c r="AV180" s="44">
        <f>AW180+AX180</f>
        <v>0</v>
      </c>
      <c r="AW180" s="44">
        <f>F180*AO180</f>
        <v>0</v>
      </c>
      <c r="AX180" s="44">
        <f>F180*AP180</f>
        <v>0</v>
      </c>
      <c r="AY180" s="47" t="s">
        <v>448</v>
      </c>
      <c r="AZ180" s="47" t="s">
        <v>457</v>
      </c>
      <c r="BA180" s="36" t="s">
        <v>458</v>
      </c>
      <c r="BC180" s="44">
        <f>AW180+AX180</f>
        <v>0</v>
      </c>
      <c r="BD180" s="44">
        <f>G180/(100-BE180)*100</f>
        <v>0</v>
      </c>
      <c r="BE180" s="44">
        <v>0</v>
      </c>
      <c r="BF180" s="44">
        <f>L180</f>
        <v>0</v>
      </c>
      <c r="BH180" s="26">
        <f>F180*AO180</f>
        <v>0</v>
      </c>
      <c r="BI180" s="26">
        <f>F180*AP180</f>
        <v>0</v>
      </c>
      <c r="BJ180" s="26">
        <f>F180*G180</f>
        <v>0</v>
      </c>
      <c r="BK180" s="26" t="s">
        <v>463</v>
      </c>
      <c r="BL180" s="44" t="s">
        <v>212</v>
      </c>
    </row>
    <row r="181" spans="1:47" ht="12.75">
      <c r="A181" s="9"/>
      <c r="B181" s="17"/>
      <c r="C181" s="17" t="s">
        <v>214</v>
      </c>
      <c r="D181" s="17" t="s">
        <v>384</v>
      </c>
      <c r="E181" s="24" t="s">
        <v>15</v>
      </c>
      <c r="F181" s="24" t="s">
        <v>15</v>
      </c>
      <c r="G181" s="24"/>
      <c r="H181" s="50">
        <f>SUM(H182:H182)</f>
        <v>0</v>
      </c>
      <c r="I181" s="50">
        <f>SUM(I182:I182)</f>
        <v>0</v>
      </c>
      <c r="J181" s="50">
        <f>SUM(J182:J182)</f>
        <v>0</v>
      </c>
      <c r="K181" s="36"/>
      <c r="L181" s="50">
        <f>SUM(L182:L182)</f>
        <v>0</v>
      </c>
      <c r="M181" s="40"/>
      <c r="N181" s="3"/>
      <c r="AI181" s="36"/>
      <c r="AS181" s="50">
        <f>SUM(AJ182:AJ182)</f>
        <v>0</v>
      </c>
      <c r="AT181" s="50">
        <f>SUM(AK182:AK182)</f>
        <v>0</v>
      </c>
      <c r="AU181" s="50">
        <f>SUM(AL182:AL182)</f>
        <v>0</v>
      </c>
    </row>
    <row r="182" spans="1:64" ht="12.75">
      <c r="A182" s="75" t="s">
        <v>106</v>
      </c>
      <c r="B182" s="76"/>
      <c r="C182" s="76" t="s">
        <v>129</v>
      </c>
      <c r="D182" s="76" t="s">
        <v>385</v>
      </c>
      <c r="E182" s="76" t="s">
        <v>400</v>
      </c>
      <c r="F182" s="77">
        <v>1</v>
      </c>
      <c r="G182" s="77"/>
      <c r="H182" s="77">
        <f>F182*AO182</f>
        <v>0</v>
      </c>
      <c r="I182" s="77">
        <f>F182*AP182</f>
        <v>0</v>
      </c>
      <c r="J182" s="77">
        <f>F182*G182</f>
        <v>0</v>
      </c>
      <c r="K182" s="77">
        <v>0</v>
      </c>
      <c r="L182" s="77">
        <f>F182*K182</f>
        <v>0</v>
      </c>
      <c r="M182" s="78" t="s">
        <v>129</v>
      </c>
      <c r="N182" s="3"/>
      <c r="Z182" s="44">
        <f>IF(AQ182="5",BJ182,0)</f>
        <v>0</v>
      </c>
      <c r="AB182" s="44">
        <f>IF(AQ182="1",BH182,0)</f>
        <v>0</v>
      </c>
      <c r="AC182" s="44">
        <f>IF(AQ182="1",BI182,0)</f>
        <v>0</v>
      </c>
      <c r="AD182" s="44">
        <f>IF(AQ182="7",BH182,0)</f>
        <v>0</v>
      </c>
      <c r="AE182" s="44">
        <f>IF(AQ182="7",BI182,0)</f>
        <v>0</v>
      </c>
      <c r="AF182" s="44">
        <f>IF(AQ182="2",BH182,0)</f>
        <v>0</v>
      </c>
      <c r="AG182" s="44">
        <f>IF(AQ182="2",BI182,0)</f>
        <v>0</v>
      </c>
      <c r="AH182" s="44">
        <f>IF(AQ182="0",BJ182,0)</f>
        <v>0</v>
      </c>
      <c r="AI182" s="36"/>
      <c r="AJ182" s="26">
        <f>IF(AN182=0,J182,0)</f>
        <v>0</v>
      </c>
      <c r="AK182" s="26">
        <f>IF(AN182=15,J182,0)</f>
        <v>0</v>
      </c>
      <c r="AL182" s="26">
        <f>IF(AN182=21,J182,0)</f>
        <v>0</v>
      </c>
      <c r="AN182" s="44">
        <v>15</v>
      </c>
      <c r="AO182" s="44">
        <f>G182*0</f>
        <v>0</v>
      </c>
      <c r="AP182" s="44">
        <f>G182*(1-0)</f>
        <v>0</v>
      </c>
      <c r="AQ182" s="45" t="s">
        <v>17</v>
      </c>
      <c r="AV182" s="44">
        <f>AW182+AX182</f>
        <v>0</v>
      </c>
      <c r="AW182" s="44">
        <f>F182*AO182</f>
        <v>0</v>
      </c>
      <c r="AX182" s="44">
        <f>F182*AP182</f>
        <v>0</v>
      </c>
      <c r="AY182" s="47" t="s">
        <v>449</v>
      </c>
      <c r="AZ182" s="47" t="s">
        <v>457</v>
      </c>
      <c r="BA182" s="36" t="s">
        <v>458</v>
      </c>
      <c r="BC182" s="44">
        <f>AW182+AX182</f>
        <v>0</v>
      </c>
      <c r="BD182" s="44">
        <f>G182/(100-BE182)*100</f>
        <v>0</v>
      </c>
      <c r="BE182" s="44">
        <v>0</v>
      </c>
      <c r="BF182" s="44">
        <f>L182</f>
        <v>0</v>
      </c>
      <c r="BH182" s="26">
        <f>F182*AO182</f>
        <v>0</v>
      </c>
      <c r="BI182" s="26">
        <f>F182*AP182</f>
        <v>0</v>
      </c>
      <c r="BJ182" s="26">
        <f>F182*G182</f>
        <v>0</v>
      </c>
      <c r="BK182" s="26" t="s">
        <v>463</v>
      </c>
      <c r="BL182" s="44" t="s">
        <v>214</v>
      </c>
    </row>
    <row r="183" spans="1:47" ht="12.75">
      <c r="A183" s="113"/>
      <c r="B183" s="114"/>
      <c r="C183" s="114" t="s">
        <v>215</v>
      </c>
      <c r="D183" s="114" t="s">
        <v>386</v>
      </c>
      <c r="E183" s="113" t="s">
        <v>15</v>
      </c>
      <c r="F183" s="113" t="s">
        <v>15</v>
      </c>
      <c r="G183" s="113"/>
      <c r="H183" s="115">
        <f>SUM(H184:H192)</f>
        <v>0</v>
      </c>
      <c r="I183" s="115">
        <f>SUM(I184:I192)</f>
        <v>0</v>
      </c>
      <c r="J183" s="115">
        <f>SUM(J184:J192)</f>
        <v>0</v>
      </c>
      <c r="K183" s="116"/>
      <c r="L183" s="115">
        <f>SUM(L184:L192)</f>
        <v>0</v>
      </c>
      <c r="M183" s="117"/>
      <c r="N183" s="52"/>
      <c r="AI183" s="36"/>
      <c r="AS183" s="50">
        <f>SUM(AJ184:AJ192)</f>
        <v>0</v>
      </c>
      <c r="AT183" s="50">
        <f>SUM(AK184:AK192)</f>
        <v>0</v>
      </c>
      <c r="AU183" s="50">
        <f>SUM(AL184:AL192)</f>
        <v>0</v>
      </c>
    </row>
    <row r="184" spans="1:64" ht="12.75">
      <c r="A184" s="73" t="s">
        <v>107</v>
      </c>
      <c r="B184" s="73"/>
      <c r="C184" s="73" t="s">
        <v>216</v>
      </c>
      <c r="D184" s="73" t="s">
        <v>387</v>
      </c>
      <c r="E184" s="73" t="s">
        <v>402</v>
      </c>
      <c r="F184" s="74">
        <v>3.0649</v>
      </c>
      <c r="G184" s="74"/>
      <c r="H184" s="74">
        <f>F184*AO184</f>
        <v>0</v>
      </c>
      <c r="I184" s="74">
        <f>F184*AP184</f>
        <v>0</v>
      </c>
      <c r="J184" s="74">
        <f>F184*G184</f>
        <v>0</v>
      </c>
      <c r="K184" s="74">
        <v>0</v>
      </c>
      <c r="L184" s="74">
        <f>F184*K184</f>
        <v>0</v>
      </c>
      <c r="M184" s="72" t="s">
        <v>419</v>
      </c>
      <c r="N184" s="52"/>
      <c r="Z184" s="44">
        <f>IF(AQ184="5",BJ184,0)</f>
        <v>0</v>
      </c>
      <c r="AB184" s="44">
        <f>IF(AQ184="1",BH184,0)</f>
        <v>0</v>
      </c>
      <c r="AC184" s="44">
        <f>IF(AQ184="1",BI184,0)</f>
        <v>0</v>
      </c>
      <c r="AD184" s="44">
        <f>IF(AQ184="7",BH184,0)</f>
        <v>0</v>
      </c>
      <c r="AE184" s="44">
        <f>IF(AQ184="7",BI184,0)</f>
        <v>0</v>
      </c>
      <c r="AF184" s="44">
        <f>IF(AQ184="2",BH184,0)</f>
        <v>0</v>
      </c>
      <c r="AG184" s="44">
        <f>IF(AQ184="2",BI184,0)</f>
        <v>0</v>
      </c>
      <c r="AH184" s="44">
        <f>IF(AQ184="0",BJ184,0)</f>
        <v>0</v>
      </c>
      <c r="AI184" s="36"/>
      <c r="AJ184" s="26">
        <f>IF(AN184=0,J184,0)</f>
        <v>0</v>
      </c>
      <c r="AK184" s="26">
        <f>IF(AN184=15,J184,0)</f>
        <v>0</v>
      </c>
      <c r="AL184" s="26">
        <f>IF(AN184=21,J184,0)</f>
        <v>0</v>
      </c>
      <c r="AN184" s="44">
        <v>15</v>
      </c>
      <c r="AO184" s="44">
        <f>G184*0</f>
        <v>0</v>
      </c>
      <c r="AP184" s="44">
        <f>G184*(1-0)</f>
        <v>0</v>
      </c>
      <c r="AQ184" s="45" t="s">
        <v>20</v>
      </c>
      <c r="AV184" s="44">
        <f>AW184+AX184</f>
        <v>0</v>
      </c>
      <c r="AW184" s="44">
        <f>F184*AO184</f>
        <v>0</v>
      </c>
      <c r="AX184" s="44">
        <f>F184*AP184</f>
        <v>0</v>
      </c>
      <c r="AY184" s="47" t="s">
        <v>450</v>
      </c>
      <c r="AZ184" s="47" t="s">
        <v>457</v>
      </c>
      <c r="BA184" s="36" t="s">
        <v>458</v>
      </c>
      <c r="BC184" s="44">
        <f>AW184+AX184</f>
        <v>0</v>
      </c>
      <c r="BD184" s="44">
        <f>G184/(100-BE184)*100</f>
        <v>0</v>
      </c>
      <c r="BE184" s="44">
        <v>0</v>
      </c>
      <c r="BF184" s="44">
        <f>L184</f>
        <v>0</v>
      </c>
      <c r="BH184" s="26">
        <f>F184*AO184</f>
        <v>0</v>
      </c>
      <c r="BI184" s="26">
        <f>F184*AP184</f>
        <v>0</v>
      </c>
      <c r="BJ184" s="26">
        <f>F184*G184</f>
        <v>0</v>
      </c>
      <c r="BK184" s="26" t="s">
        <v>463</v>
      </c>
      <c r="BL184" s="44" t="s">
        <v>215</v>
      </c>
    </row>
    <row r="185" spans="1:64" ht="12.75">
      <c r="A185" s="57" t="s">
        <v>108</v>
      </c>
      <c r="B185" s="57"/>
      <c r="C185" s="57" t="s">
        <v>217</v>
      </c>
      <c r="D185" s="57" t="s">
        <v>388</v>
      </c>
      <c r="E185" s="57" t="s">
        <v>402</v>
      </c>
      <c r="F185" s="58">
        <v>3.0649</v>
      </c>
      <c r="G185" s="58"/>
      <c r="H185" s="58">
        <f>F185*AO185</f>
        <v>0</v>
      </c>
      <c r="I185" s="58">
        <f>F185*AP185</f>
        <v>0</v>
      </c>
      <c r="J185" s="58">
        <f>F185*G185</f>
        <v>0</v>
      </c>
      <c r="K185" s="58">
        <v>0</v>
      </c>
      <c r="L185" s="58">
        <f>F185*K185</f>
        <v>0</v>
      </c>
      <c r="M185" s="55" t="s">
        <v>419</v>
      </c>
      <c r="N185" s="52"/>
      <c r="Z185" s="44">
        <f>IF(AQ185="5",BJ185,0)</f>
        <v>0</v>
      </c>
      <c r="AB185" s="44">
        <f>IF(AQ185="1",BH185,0)</f>
        <v>0</v>
      </c>
      <c r="AC185" s="44">
        <f>IF(AQ185="1",BI185,0)</f>
        <v>0</v>
      </c>
      <c r="AD185" s="44">
        <f>IF(AQ185="7",BH185,0)</f>
        <v>0</v>
      </c>
      <c r="AE185" s="44">
        <f>IF(AQ185="7",BI185,0)</f>
        <v>0</v>
      </c>
      <c r="AF185" s="44">
        <f>IF(AQ185="2",BH185,0)</f>
        <v>0</v>
      </c>
      <c r="AG185" s="44">
        <f>IF(AQ185="2",BI185,0)</f>
        <v>0</v>
      </c>
      <c r="AH185" s="44">
        <f>IF(AQ185="0",BJ185,0)</f>
        <v>0</v>
      </c>
      <c r="AI185" s="36"/>
      <c r="AJ185" s="26">
        <f>IF(AN185=0,J185,0)</f>
        <v>0</v>
      </c>
      <c r="AK185" s="26">
        <f>IF(AN185=15,J185,0)</f>
        <v>0</v>
      </c>
      <c r="AL185" s="26">
        <f>IF(AN185=21,J185,0)</f>
        <v>0</v>
      </c>
      <c r="AN185" s="44">
        <v>15</v>
      </c>
      <c r="AO185" s="44">
        <f>G185*0</f>
        <v>0</v>
      </c>
      <c r="AP185" s="44">
        <f>G185*(1-0)</f>
        <v>0</v>
      </c>
      <c r="AQ185" s="45" t="s">
        <v>20</v>
      </c>
      <c r="AV185" s="44">
        <f>AW185+AX185</f>
        <v>0</v>
      </c>
      <c r="AW185" s="44">
        <f>F185*AO185</f>
        <v>0</v>
      </c>
      <c r="AX185" s="44">
        <f>F185*AP185</f>
        <v>0</v>
      </c>
      <c r="AY185" s="47" t="s">
        <v>450</v>
      </c>
      <c r="AZ185" s="47" t="s">
        <v>457</v>
      </c>
      <c r="BA185" s="36" t="s">
        <v>458</v>
      </c>
      <c r="BC185" s="44">
        <f>AW185+AX185</f>
        <v>0</v>
      </c>
      <c r="BD185" s="44">
        <f>G185/(100-BE185)*100</f>
        <v>0</v>
      </c>
      <c r="BE185" s="44">
        <v>0</v>
      </c>
      <c r="BF185" s="44">
        <f>L185</f>
        <v>0</v>
      </c>
      <c r="BH185" s="26">
        <f>F185*AO185</f>
        <v>0</v>
      </c>
      <c r="BI185" s="26">
        <f>F185*AP185</f>
        <v>0</v>
      </c>
      <c r="BJ185" s="26">
        <f>F185*G185</f>
        <v>0</v>
      </c>
      <c r="BK185" s="26" t="s">
        <v>463</v>
      </c>
      <c r="BL185" s="44" t="s">
        <v>215</v>
      </c>
    </row>
    <row r="186" spans="1:64" ht="12.75">
      <c r="A186" s="57" t="s">
        <v>109</v>
      </c>
      <c r="B186" s="57"/>
      <c r="C186" s="57" t="s">
        <v>218</v>
      </c>
      <c r="D186" s="57" t="s">
        <v>389</v>
      </c>
      <c r="E186" s="57" t="s">
        <v>402</v>
      </c>
      <c r="F186" s="58">
        <v>9.1947</v>
      </c>
      <c r="G186" s="58"/>
      <c r="H186" s="58">
        <f>F186*AO186</f>
        <v>0</v>
      </c>
      <c r="I186" s="58">
        <f>F186*AP186</f>
        <v>0</v>
      </c>
      <c r="J186" s="58">
        <f>F186*G186</f>
        <v>0</v>
      </c>
      <c r="K186" s="58">
        <v>0</v>
      </c>
      <c r="L186" s="58">
        <f>F186*K186</f>
        <v>0</v>
      </c>
      <c r="M186" s="55" t="s">
        <v>419</v>
      </c>
      <c r="N186" s="52"/>
      <c r="Z186" s="44">
        <f>IF(AQ186="5",BJ186,0)</f>
        <v>0</v>
      </c>
      <c r="AB186" s="44">
        <f>IF(AQ186="1",BH186,0)</f>
        <v>0</v>
      </c>
      <c r="AC186" s="44">
        <f>IF(AQ186="1",BI186,0)</f>
        <v>0</v>
      </c>
      <c r="AD186" s="44">
        <f>IF(AQ186="7",BH186,0)</f>
        <v>0</v>
      </c>
      <c r="AE186" s="44">
        <f>IF(AQ186="7",BI186,0)</f>
        <v>0</v>
      </c>
      <c r="AF186" s="44">
        <f>IF(AQ186="2",BH186,0)</f>
        <v>0</v>
      </c>
      <c r="AG186" s="44">
        <f>IF(AQ186="2",BI186,0)</f>
        <v>0</v>
      </c>
      <c r="AH186" s="44">
        <f>IF(AQ186="0",BJ186,0)</f>
        <v>0</v>
      </c>
      <c r="AI186" s="36"/>
      <c r="AJ186" s="26">
        <f>IF(AN186=0,J186,0)</f>
        <v>0</v>
      </c>
      <c r="AK186" s="26">
        <f>IF(AN186=15,J186,0)</f>
        <v>0</v>
      </c>
      <c r="AL186" s="26">
        <f>IF(AN186=21,J186,0)</f>
        <v>0</v>
      </c>
      <c r="AN186" s="44">
        <v>15</v>
      </c>
      <c r="AO186" s="44">
        <f>G186*0</f>
        <v>0</v>
      </c>
      <c r="AP186" s="44">
        <f>G186*(1-0)</f>
        <v>0</v>
      </c>
      <c r="AQ186" s="45" t="s">
        <v>20</v>
      </c>
      <c r="AV186" s="44">
        <f>AW186+AX186</f>
        <v>0</v>
      </c>
      <c r="AW186" s="44">
        <f>F186*AO186</f>
        <v>0</v>
      </c>
      <c r="AX186" s="44">
        <f>F186*AP186</f>
        <v>0</v>
      </c>
      <c r="AY186" s="47" t="s">
        <v>450</v>
      </c>
      <c r="AZ186" s="47" t="s">
        <v>457</v>
      </c>
      <c r="BA186" s="36" t="s">
        <v>458</v>
      </c>
      <c r="BC186" s="44">
        <f>AW186+AX186</f>
        <v>0</v>
      </c>
      <c r="BD186" s="44">
        <f>G186/(100-BE186)*100</f>
        <v>0</v>
      </c>
      <c r="BE186" s="44">
        <v>0</v>
      </c>
      <c r="BF186" s="44">
        <f>L186</f>
        <v>0</v>
      </c>
      <c r="BH186" s="26">
        <f>F186*AO186</f>
        <v>0</v>
      </c>
      <c r="BI186" s="26">
        <f>F186*AP186</f>
        <v>0</v>
      </c>
      <c r="BJ186" s="26">
        <f>F186*G186</f>
        <v>0</v>
      </c>
      <c r="BK186" s="26" t="s">
        <v>463</v>
      </c>
      <c r="BL186" s="44" t="s">
        <v>215</v>
      </c>
    </row>
    <row r="187" spans="1:14" ht="12.75">
      <c r="A187" s="65"/>
      <c r="B187" s="66"/>
      <c r="C187" s="66"/>
      <c r="D187" s="67" t="s">
        <v>390</v>
      </c>
      <c r="E187" s="66"/>
      <c r="F187" s="68">
        <v>9.1947</v>
      </c>
      <c r="G187" s="66"/>
      <c r="H187" s="66"/>
      <c r="I187" s="66"/>
      <c r="J187" s="66"/>
      <c r="K187" s="66"/>
      <c r="L187" s="66"/>
      <c r="M187" s="59"/>
      <c r="N187" s="52"/>
    </row>
    <row r="188" spans="1:64" ht="12.75">
      <c r="A188" s="53" t="s">
        <v>110</v>
      </c>
      <c r="B188" s="53"/>
      <c r="C188" s="53" t="s">
        <v>219</v>
      </c>
      <c r="D188" s="53" t="s">
        <v>391</v>
      </c>
      <c r="E188" s="53" t="s">
        <v>402</v>
      </c>
      <c r="F188" s="54">
        <v>3.0649</v>
      </c>
      <c r="G188" s="54"/>
      <c r="H188" s="54">
        <f>F188*AO188</f>
        <v>0</v>
      </c>
      <c r="I188" s="54">
        <f>F188*AP188</f>
        <v>0</v>
      </c>
      <c r="J188" s="54">
        <f>F188*G188</f>
        <v>0</v>
      </c>
      <c r="K188" s="54">
        <v>0</v>
      </c>
      <c r="L188" s="54">
        <f>F188*K188</f>
        <v>0</v>
      </c>
      <c r="M188" s="56" t="s">
        <v>419</v>
      </c>
      <c r="N188" s="52"/>
      <c r="Z188" s="44">
        <f>IF(AQ188="5",BJ188,0)</f>
        <v>0</v>
      </c>
      <c r="AB188" s="44">
        <f>IF(AQ188="1",BH188,0)</f>
        <v>0</v>
      </c>
      <c r="AC188" s="44">
        <f>IF(AQ188="1",BI188,0)</f>
        <v>0</v>
      </c>
      <c r="AD188" s="44">
        <f>IF(AQ188="7",BH188,0)</f>
        <v>0</v>
      </c>
      <c r="AE188" s="44">
        <f>IF(AQ188="7",BI188,0)</f>
        <v>0</v>
      </c>
      <c r="AF188" s="44">
        <f>IF(AQ188="2",BH188,0)</f>
        <v>0</v>
      </c>
      <c r="AG188" s="44">
        <f>IF(AQ188="2",BI188,0)</f>
        <v>0</v>
      </c>
      <c r="AH188" s="44">
        <f>IF(AQ188="0",BJ188,0)</f>
        <v>0</v>
      </c>
      <c r="AI188" s="36"/>
      <c r="AJ188" s="26">
        <f>IF(AN188=0,J188,0)</f>
        <v>0</v>
      </c>
      <c r="AK188" s="26">
        <f>IF(AN188=15,J188,0)</f>
        <v>0</v>
      </c>
      <c r="AL188" s="26">
        <f>IF(AN188=21,J188,0)</f>
        <v>0</v>
      </c>
      <c r="AN188" s="44">
        <v>15</v>
      </c>
      <c r="AO188" s="44">
        <f>G188*0</f>
        <v>0</v>
      </c>
      <c r="AP188" s="44">
        <f>G188*(1-0)</f>
        <v>0</v>
      </c>
      <c r="AQ188" s="45" t="s">
        <v>20</v>
      </c>
      <c r="AV188" s="44">
        <f>AW188+AX188</f>
        <v>0</v>
      </c>
      <c r="AW188" s="44">
        <f>F188*AO188</f>
        <v>0</v>
      </c>
      <c r="AX188" s="44">
        <f>F188*AP188</f>
        <v>0</v>
      </c>
      <c r="AY188" s="47" t="s">
        <v>450</v>
      </c>
      <c r="AZ188" s="47" t="s">
        <v>457</v>
      </c>
      <c r="BA188" s="36" t="s">
        <v>458</v>
      </c>
      <c r="BC188" s="44">
        <f>AW188+AX188</f>
        <v>0</v>
      </c>
      <c r="BD188" s="44">
        <f>G188/(100-BE188)*100</f>
        <v>0</v>
      </c>
      <c r="BE188" s="44">
        <v>0</v>
      </c>
      <c r="BF188" s="44">
        <f>L188</f>
        <v>0</v>
      </c>
      <c r="BH188" s="26">
        <f>F188*AO188</f>
        <v>0</v>
      </c>
      <c r="BI188" s="26">
        <f>F188*AP188</f>
        <v>0</v>
      </c>
      <c r="BJ188" s="26">
        <f>F188*G188</f>
        <v>0</v>
      </c>
      <c r="BK188" s="26" t="s">
        <v>463</v>
      </c>
      <c r="BL188" s="44" t="s">
        <v>215</v>
      </c>
    </row>
    <row r="189" spans="1:64" ht="12.75">
      <c r="A189" s="10" t="s">
        <v>111</v>
      </c>
      <c r="B189" s="18"/>
      <c r="C189" s="18" t="s">
        <v>220</v>
      </c>
      <c r="D189" s="18" t="s">
        <v>392</v>
      </c>
      <c r="E189" s="18" t="s">
        <v>402</v>
      </c>
      <c r="F189" s="26">
        <v>0.065</v>
      </c>
      <c r="G189" s="26"/>
      <c r="H189" s="26">
        <f>F189*AO189</f>
        <v>0</v>
      </c>
      <c r="I189" s="26">
        <f>F189*AP189</f>
        <v>0</v>
      </c>
      <c r="J189" s="26">
        <f>F189*G189</f>
        <v>0</v>
      </c>
      <c r="K189" s="26">
        <v>0</v>
      </c>
      <c r="L189" s="26">
        <f>F189*K189</f>
        <v>0</v>
      </c>
      <c r="M189" s="41" t="s">
        <v>419</v>
      </c>
      <c r="N189" s="3"/>
      <c r="Z189" s="44">
        <f>IF(AQ189="5",BJ189,0)</f>
        <v>0</v>
      </c>
      <c r="AB189" s="44">
        <f>IF(AQ189="1",BH189,0)</f>
        <v>0</v>
      </c>
      <c r="AC189" s="44">
        <f>IF(AQ189="1",BI189,0)</f>
        <v>0</v>
      </c>
      <c r="AD189" s="44">
        <f>IF(AQ189="7",BH189,0)</f>
        <v>0</v>
      </c>
      <c r="AE189" s="44">
        <f>IF(AQ189="7",BI189,0)</f>
        <v>0</v>
      </c>
      <c r="AF189" s="44">
        <f>IF(AQ189="2",BH189,0)</f>
        <v>0</v>
      </c>
      <c r="AG189" s="44">
        <f>IF(AQ189="2",BI189,0)</f>
        <v>0</v>
      </c>
      <c r="AH189" s="44">
        <f>IF(AQ189="0",BJ189,0)</f>
        <v>0</v>
      </c>
      <c r="AI189" s="36"/>
      <c r="AJ189" s="26">
        <f>IF(AN189=0,J189,0)</f>
        <v>0</v>
      </c>
      <c r="AK189" s="26">
        <f>IF(AN189=15,J189,0)</f>
        <v>0</v>
      </c>
      <c r="AL189" s="26">
        <f>IF(AN189=21,J189,0)</f>
        <v>0</v>
      </c>
      <c r="AN189" s="44">
        <v>15</v>
      </c>
      <c r="AO189" s="44">
        <f>G189*0</f>
        <v>0</v>
      </c>
      <c r="AP189" s="44">
        <f>G189*(1-0)</f>
        <v>0</v>
      </c>
      <c r="AQ189" s="45" t="s">
        <v>20</v>
      </c>
      <c r="AV189" s="44">
        <f>AW189+AX189</f>
        <v>0</v>
      </c>
      <c r="AW189" s="44">
        <f>F189*AO189</f>
        <v>0</v>
      </c>
      <c r="AX189" s="44">
        <f>F189*AP189</f>
        <v>0</v>
      </c>
      <c r="AY189" s="47" t="s">
        <v>450</v>
      </c>
      <c r="AZ189" s="47" t="s">
        <v>457</v>
      </c>
      <c r="BA189" s="36" t="s">
        <v>458</v>
      </c>
      <c r="BC189" s="44">
        <f>AW189+AX189</f>
        <v>0</v>
      </c>
      <c r="BD189" s="44">
        <f>G189/(100-BE189)*100</f>
        <v>0</v>
      </c>
      <c r="BE189" s="44">
        <v>0</v>
      </c>
      <c r="BF189" s="44">
        <f>L189</f>
        <v>0</v>
      </c>
      <c r="BH189" s="26">
        <f>F189*AO189</f>
        <v>0</v>
      </c>
      <c r="BI189" s="26">
        <f>F189*AP189</f>
        <v>0</v>
      </c>
      <c r="BJ189" s="26">
        <f>F189*G189</f>
        <v>0</v>
      </c>
      <c r="BK189" s="26" t="s">
        <v>463</v>
      </c>
      <c r="BL189" s="44" t="s">
        <v>215</v>
      </c>
    </row>
    <row r="190" spans="1:64" ht="12.75">
      <c r="A190" s="10" t="s">
        <v>112</v>
      </c>
      <c r="B190" s="18"/>
      <c r="C190" s="18" t="s">
        <v>221</v>
      </c>
      <c r="D190" s="18" t="s">
        <v>393</v>
      </c>
      <c r="E190" s="18" t="s">
        <v>402</v>
      </c>
      <c r="F190" s="26">
        <v>0.1512</v>
      </c>
      <c r="G190" s="26"/>
      <c r="H190" s="26">
        <f>F190*AO190</f>
        <v>0</v>
      </c>
      <c r="I190" s="26">
        <f>F190*AP190</f>
        <v>0</v>
      </c>
      <c r="J190" s="26">
        <f>F190*G190</f>
        <v>0</v>
      </c>
      <c r="K190" s="26">
        <v>0</v>
      </c>
      <c r="L190" s="26">
        <f>F190*K190</f>
        <v>0</v>
      </c>
      <c r="M190" s="41" t="s">
        <v>419</v>
      </c>
      <c r="N190" s="3"/>
      <c r="Z190" s="44">
        <f>IF(AQ190="5",BJ190,0)</f>
        <v>0</v>
      </c>
      <c r="AB190" s="44">
        <f>IF(AQ190="1",BH190,0)</f>
        <v>0</v>
      </c>
      <c r="AC190" s="44">
        <f>IF(AQ190="1",BI190,0)</f>
        <v>0</v>
      </c>
      <c r="AD190" s="44">
        <f>IF(AQ190="7",BH190,0)</f>
        <v>0</v>
      </c>
      <c r="AE190" s="44">
        <f>IF(AQ190="7",BI190,0)</f>
        <v>0</v>
      </c>
      <c r="AF190" s="44">
        <f>IF(AQ190="2",BH190,0)</f>
        <v>0</v>
      </c>
      <c r="AG190" s="44">
        <f>IF(AQ190="2",BI190,0)</f>
        <v>0</v>
      </c>
      <c r="AH190" s="44">
        <f>IF(AQ190="0",BJ190,0)</f>
        <v>0</v>
      </c>
      <c r="AI190" s="36"/>
      <c r="AJ190" s="26">
        <f>IF(AN190=0,J190,0)</f>
        <v>0</v>
      </c>
      <c r="AK190" s="26">
        <f>IF(AN190=15,J190,0)</f>
        <v>0</v>
      </c>
      <c r="AL190" s="26">
        <f>IF(AN190=21,J190,0)</f>
        <v>0</v>
      </c>
      <c r="AN190" s="44">
        <v>15</v>
      </c>
      <c r="AO190" s="44">
        <f>G190*0</f>
        <v>0</v>
      </c>
      <c r="AP190" s="44">
        <f>G190*(1-0)</f>
        <v>0</v>
      </c>
      <c r="AQ190" s="45" t="s">
        <v>20</v>
      </c>
      <c r="AV190" s="44">
        <f>AW190+AX190</f>
        <v>0</v>
      </c>
      <c r="AW190" s="44">
        <f>F190*AO190</f>
        <v>0</v>
      </c>
      <c r="AX190" s="44">
        <f>F190*AP190</f>
        <v>0</v>
      </c>
      <c r="AY190" s="47" t="s">
        <v>450</v>
      </c>
      <c r="AZ190" s="47" t="s">
        <v>457</v>
      </c>
      <c r="BA190" s="36" t="s">
        <v>458</v>
      </c>
      <c r="BC190" s="44">
        <f>AW190+AX190</f>
        <v>0</v>
      </c>
      <c r="BD190" s="44">
        <f>G190/(100-BE190)*100</f>
        <v>0</v>
      </c>
      <c r="BE190" s="44">
        <v>0</v>
      </c>
      <c r="BF190" s="44">
        <f>L190</f>
        <v>0</v>
      </c>
      <c r="BH190" s="26">
        <f>F190*AO190</f>
        <v>0</v>
      </c>
      <c r="BI190" s="26">
        <f>F190*AP190</f>
        <v>0</v>
      </c>
      <c r="BJ190" s="26">
        <f>F190*G190</f>
        <v>0</v>
      </c>
      <c r="BK190" s="26" t="s">
        <v>463</v>
      </c>
      <c r="BL190" s="44" t="s">
        <v>215</v>
      </c>
    </row>
    <row r="191" spans="1:64" ht="12.75">
      <c r="A191" s="10" t="s">
        <v>113</v>
      </c>
      <c r="B191" s="18"/>
      <c r="C191" s="18" t="s">
        <v>222</v>
      </c>
      <c r="D191" s="18" t="s">
        <v>394</v>
      </c>
      <c r="E191" s="18" t="s">
        <v>402</v>
      </c>
      <c r="F191" s="26">
        <v>1.3222</v>
      </c>
      <c r="G191" s="26"/>
      <c r="H191" s="26">
        <f>F191*AO191</f>
        <v>0</v>
      </c>
      <c r="I191" s="26">
        <f>F191*AP191</f>
        <v>0</v>
      </c>
      <c r="J191" s="26">
        <f>F191*G191</f>
        <v>0</v>
      </c>
      <c r="K191" s="26">
        <v>0</v>
      </c>
      <c r="L191" s="26">
        <f>F191*K191</f>
        <v>0</v>
      </c>
      <c r="M191" s="41" t="s">
        <v>419</v>
      </c>
      <c r="N191" s="3"/>
      <c r="Z191" s="44">
        <f>IF(AQ191="5",BJ191,0)</f>
        <v>0</v>
      </c>
      <c r="AB191" s="44">
        <f>IF(AQ191="1",BH191,0)</f>
        <v>0</v>
      </c>
      <c r="AC191" s="44">
        <f>IF(AQ191="1",BI191,0)</f>
        <v>0</v>
      </c>
      <c r="AD191" s="44">
        <f>IF(AQ191="7",BH191,0)</f>
        <v>0</v>
      </c>
      <c r="AE191" s="44">
        <f>IF(AQ191="7",BI191,0)</f>
        <v>0</v>
      </c>
      <c r="AF191" s="44">
        <f>IF(AQ191="2",BH191,0)</f>
        <v>0</v>
      </c>
      <c r="AG191" s="44">
        <f>IF(AQ191="2",BI191,0)</f>
        <v>0</v>
      </c>
      <c r="AH191" s="44">
        <f>IF(AQ191="0",BJ191,0)</f>
        <v>0</v>
      </c>
      <c r="AI191" s="36"/>
      <c r="AJ191" s="26">
        <f>IF(AN191=0,J191,0)</f>
        <v>0</v>
      </c>
      <c r="AK191" s="26">
        <f>IF(AN191=15,J191,0)</f>
        <v>0</v>
      </c>
      <c r="AL191" s="26">
        <f>IF(AN191=21,J191,0)</f>
        <v>0</v>
      </c>
      <c r="AN191" s="44">
        <v>15</v>
      </c>
      <c r="AO191" s="44">
        <f>G191*0</f>
        <v>0</v>
      </c>
      <c r="AP191" s="44">
        <f>G191*(1-0)</f>
        <v>0</v>
      </c>
      <c r="AQ191" s="45" t="s">
        <v>20</v>
      </c>
      <c r="AV191" s="44">
        <f>AW191+AX191</f>
        <v>0</v>
      </c>
      <c r="AW191" s="44">
        <f>F191*AO191</f>
        <v>0</v>
      </c>
      <c r="AX191" s="44">
        <f>F191*AP191</f>
        <v>0</v>
      </c>
      <c r="AY191" s="47" t="s">
        <v>450</v>
      </c>
      <c r="AZ191" s="47" t="s">
        <v>457</v>
      </c>
      <c r="BA191" s="36" t="s">
        <v>458</v>
      </c>
      <c r="BC191" s="44">
        <f>AW191+AX191</f>
        <v>0</v>
      </c>
      <c r="BD191" s="44">
        <f>G191/(100-BE191)*100</f>
        <v>0</v>
      </c>
      <c r="BE191" s="44">
        <v>0</v>
      </c>
      <c r="BF191" s="44">
        <f>L191</f>
        <v>0</v>
      </c>
      <c r="BH191" s="26">
        <f>F191*AO191</f>
        <v>0</v>
      </c>
      <c r="BI191" s="26">
        <f>F191*AP191</f>
        <v>0</v>
      </c>
      <c r="BJ191" s="26">
        <f>F191*G191</f>
        <v>0</v>
      </c>
      <c r="BK191" s="26" t="s">
        <v>463</v>
      </c>
      <c r="BL191" s="44" t="s">
        <v>215</v>
      </c>
    </row>
    <row r="192" spans="1:64" ht="12.75">
      <c r="A192" s="12" t="s">
        <v>12</v>
      </c>
      <c r="B192" s="20"/>
      <c r="C192" s="20" t="s">
        <v>221</v>
      </c>
      <c r="D192" s="20" t="s">
        <v>395</v>
      </c>
      <c r="E192" s="20" t="s">
        <v>402</v>
      </c>
      <c r="F192" s="29">
        <v>0.3908</v>
      </c>
      <c r="G192" s="29"/>
      <c r="H192" s="29">
        <f>F192*AO192</f>
        <v>0</v>
      </c>
      <c r="I192" s="29">
        <f>F192*AP192</f>
        <v>0</v>
      </c>
      <c r="J192" s="29">
        <f>F192*G192</f>
        <v>0</v>
      </c>
      <c r="K192" s="29">
        <v>0</v>
      </c>
      <c r="L192" s="29">
        <f>F192*K192</f>
        <v>0</v>
      </c>
      <c r="M192" s="43" t="s">
        <v>419</v>
      </c>
      <c r="N192" s="3"/>
      <c r="Z192" s="44">
        <f>IF(AQ192="5",BJ192,0)</f>
        <v>0</v>
      </c>
      <c r="AB192" s="44">
        <f>IF(AQ192="1",BH192,0)</f>
        <v>0</v>
      </c>
      <c r="AC192" s="44">
        <f>IF(AQ192="1",BI192,0)</f>
        <v>0</v>
      </c>
      <c r="AD192" s="44">
        <f>IF(AQ192="7",BH192,0)</f>
        <v>0</v>
      </c>
      <c r="AE192" s="44">
        <f>IF(AQ192="7",BI192,0)</f>
        <v>0</v>
      </c>
      <c r="AF192" s="44">
        <f>IF(AQ192="2",BH192,0)</f>
        <v>0</v>
      </c>
      <c r="AG192" s="44">
        <f>IF(AQ192="2",BI192,0)</f>
        <v>0</v>
      </c>
      <c r="AH192" s="44">
        <f>IF(AQ192="0",BJ192,0)</f>
        <v>0</v>
      </c>
      <c r="AI192" s="36"/>
      <c r="AJ192" s="26">
        <f>IF(AN192=0,J192,0)</f>
        <v>0</v>
      </c>
      <c r="AK192" s="26">
        <f>IF(AN192=15,J192,0)</f>
        <v>0</v>
      </c>
      <c r="AL192" s="26">
        <f>IF(AN192=21,J192,0)</f>
        <v>0</v>
      </c>
      <c r="AN192" s="44">
        <v>15</v>
      </c>
      <c r="AO192" s="44">
        <f>G192*0</f>
        <v>0</v>
      </c>
      <c r="AP192" s="44">
        <f>G192*(1-0)</f>
        <v>0</v>
      </c>
      <c r="AQ192" s="45" t="s">
        <v>20</v>
      </c>
      <c r="AV192" s="44">
        <f>AW192+AX192</f>
        <v>0</v>
      </c>
      <c r="AW192" s="44">
        <f>F192*AO192</f>
        <v>0</v>
      </c>
      <c r="AX192" s="44">
        <f>F192*AP192</f>
        <v>0</v>
      </c>
      <c r="AY192" s="47" t="s">
        <v>450</v>
      </c>
      <c r="AZ192" s="47" t="s">
        <v>457</v>
      </c>
      <c r="BA192" s="36" t="s">
        <v>458</v>
      </c>
      <c r="BC192" s="44">
        <f>AW192+AX192</f>
        <v>0</v>
      </c>
      <c r="BD192" s="44">
        <f>G192/(100-BE192)*100</f>
        <v>0</v>
      </c>
      <c r="BE192" s="44">
        <v>0</v>
      </c>
      <c r="BF192" s="44">
        <f>L192</f>
        <v>0</v>
      </c>
      <c r="BH192" s="26">
        <f>F192*AO192</f>
        <v>0</v>
      </c>
      <c r="BI192" s="26">
        <f>F192*AP192</f>
        <v>0</v>
      </c>
      <c r="BJ192" s="26">
        <f>F192*G192</f>
        <v>0</v>
      </c>
      <c r="BK192" s="26" t="s">
        <v>463</v>
      </c>
      <c r="BL192" s="44" t="s">
        <v>215</v>
      </c>
    </row>
    <row r="193" spans="1:13" ht="12.75">
      <c r="A193" s="1"/>
      <c r="B193" s="1"/>
      <c r="C193" s="1"/>
      <c r="D193" s="1"/>
      <c r="E193" s="1"/>
      <c r="F193" s="1"/>
      <c r="G193" s="1"/>
      <c r="H193" s="103" t="s">
        <v>411</v>
      </c>
      <c r="I193" s="85"/>
      <c r="J193" s="51">
        <f>J13+J42+J49+J54+J65+J72+J75+J86+J97+J104+J124+J141+J146+J154+J156+J158+J160+J175+J179+J181+J183</f>
        <v>0</v>
      </c>
      <c r="K193" s="1"/>
      <c r="L193" s="1"/>
      <c r="M193" s="1"/>
    </row>
    <row r="194" ht="11.25" customHeight="1">
      <c r="A194" s="13" t="s">
        <v>5</v>
      </c>
    </row>
    <row r="195" spans="1:13" ht="12.75">
      <c r="A195" s="90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</sheetData>
  <sheetProtection/>
  <mergeCells count="29">
    <mergeCell ref="H10:J10"/>
    <mergeCell ref="K10:L10"/>
    <mergeCell ref="H193:I193"/>
    <mergeCell ref="A195:M195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Petr</cp:lastModifiedBy>
  <dcterms:modified xsi:type="dcterms:W3CDTF">2021-03-24T09:59:53Z</dcterms:modified>
  <cp:category/>
  <cp:version/>
  <cp:contentType/>
  <cp:contentStatus/>
</cp:coreProperties>
</file>