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605" yWindow="9255" windowWidth="29025" windowHeight="16425"/>
  </bookViews>
  <sheets>
    <sheet name="Příloha č. 3 Návrhu smlouvy" sheetId="1" r:id="rId1"/>
    <sheet name="List1" sheetId="2" r:id="rId2"/>
  </sheets>
  <definedNames>
    <definedName name="kW">'Příloha č. 3 Návrhu smlouvy'!#REF!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7" i="1" s="1"/>
  <c r="G36" i="1"/>
  <c r="E7" i="1" l="1"/>
  <c r="E14" i="1"/>
  <c r="E11" i="1"/>
  <c r="E17" i="1" l="1"/>
  <c r="G45" i="1"/>
  <c r="G46" i="1"/>
  <c r="G44" i="1"/>
  <c r="E22" i="1"/>
  <c r="E32" i="1" s="1"/>
  <c r="E42" i="1" s="1"/>
  <c r="E15" i="1"/>
  <c r="E18" i="1" s="1"/>
  <c r="E31" i="1" l="1"/>
  <c r="E41" i="1" s="1"/>
  <c r="E43" i="1" s="1"/>
  <c r="G32" i="1"/>
  <c r="G42" i="1" s="1"/>
  <c r="G31" i="1"/>
  <c r="G47" i="1"/>
  <c r="E34" i="1"/>
  <c r="E44" i="1" s="1"/>
  <c r="E36" i="1"/>
  <c r="E46" i="1" s="1"/>
  <c r="E35" i="1"/>
  <c r="E45" i="1" s="1"/>
  <c r="G41" i="1" l="1"/>
  <c r="G43" i="1" s="1"/>
  <c r="G48" i="1" s="1"/>
  <c r="G33" i="1"/>
  <c r="G38" i="1" s="1"/>
  <c r="E47" i="1"/>
  <c r="E48" i="1" s="1"/>
  <c r="G51" i="1" s="1"/>
  <c r="G52" i="1" s="1"/>
  <c r="E33" i="1"/>
  <c r="E37" i="1"/>
  <c r="E38" i="1" l="1"/>
</calcChain>
</file>

<file path=xl/sharedStrings.xml><?xml version="1.0" encoding="utf-8"?>
<sst xmlns="http://schemas.openxmlformats.org/spreadsheetml/2006/main" count="129" uniqueCount="87">
  <si>
    <t>kW</t>
  </si>
  <si>
    <t xml:space="preserve">Denně stanice funguje </t>
  </si>
  <si>
    <t>hod</t>
  </si>
  <si>
    <t xml:space="preserve">Dávkování chemikálii </t>
  </si>
  <si>
    <t>Kč/den</t>
  </si>
  <si>
    <t>Jednotky</t>
  </si>
  <si>
    <t>Výnosy</t>
  </si>
  <si>
    <t>Celkem</t>
  </si>
  <si>
    <t xml:space="preserve">Náklady </t>
  </si>
  <si>
    <t>Kč</t>
  </si>
  <si>
    <t>Teplota vody z vodovodu</t>
  </si>
  <si>
    <t>Elektrický příkon v souběhu</t>
  </si>
  <si>
    <t>Cena vodné + stočné / když je zadáno spolu /</t>
  </si>
  <si>
    <t>C°</t>
  </si>
  <si>
    <t>Hodnota</t>
  </si>
  <si>
    <t>Práce obsluha ( údržbář )</t>
  </si>
  <si>
    <t>Teplota vody v bazénu</t>
  </si>
  <si>
    <t>Parametr</t>
  </si>
  <si>
    <t>Cena za elektřinu  provozní</t>
  </si>
  <si>
    <t xml:space="preserve">Cena teplo na ohřev vody </t>
  </si>
  <si>
    <t>Vypočet denních úspor</t>
  </si>
  <si>
    <t>Celkové množství vody vracené do systému</t>
  </si>
  <si>
    <r>
      <t>m</t>
    </r>
    <r>
      <rPr>
        <vertAlign val="superscript"/>
        <sz val="11"/>
        <color theme="1"/>
        <rFont val="Calibri Light"/>
        <family val="2"/>
        <charset val="238"/>
      </rPr>
      <t>3</t>
    </r>
    <r>
      <rPr>
        <sz val="11"/>
        <color theme="1"/>
        <rFont val="Calibri Light"/>
        <family val="2"/>
        <charset val="238"/>
      </rPr>
      <t>/ den</t>
    </r>
  </si>
  <si>
    <r>
      <t>Kč / m</t>
    </r>
    <r>
      <rPr>
        <vertAlign val="superscript"/>
        <sz val="11"/>
        <color theme="1"/>
        <rFont val="Calibri Light"/>
        <family val="2"/>
        <charset val="238"/>
      </rPr>
      <t>3</t>
    </r>
  </si>
  <si>
    <t>Název akce:</t>
  </si>
  <si>
    <t>Kč / kWh</t>
  </si>
  <si>
    <t>Údržbář</t>
  </si>
  <si>
    <t>Celkem se instalací technologie ušetří</t>
  </si>
  <si>
    <t>Recyklace vod z bazénové technologie, Relaxační centrum – SPORTIS Žďár nad Sázavou</t>
  </si>
  <si>
    <t>Hodnota příkonu instalovaného zařízení.</t>
  </si>
  <si>
    <r>
      <t>m</t>
    </r>
    <r>
      <rPr>
        <vertAlign val="superscript"/>
        <sz val="11"/>
        <color theme="1"/>
        <rFont val="Calibri Light"/>
        <family val="2"/>
        <charset val="238"/>
      </rPr>
      <t>3</t>
    </r>
  </si>
  <si>
    <t>Stav nátoku vody do systému - počáteční stav</t>
  </si>
  <si>
    <t>Stav nátoku vody do systému - konečný stav</t>
  </si>
  <si>
    <t>Celkové množství vody určené k recyklaci</t>
  </si>
  <si>
    <t>Stav odtoku vody ze systému - počáteční stav</t>
  </si>
  <si>
    <t>%</t>
  </si>
  <si>
    <t>Účinnost recyklace vody - skutečná</t>
  </si>
  <si>
    <t>Účinnost recyklace vody - garantovaná</t>
  </si>
  <si>
    <t>Rozdíl skutečné a garantované účinnosti recyklace vody</t>
  </si>
  <si>
    <t>Celkové množství recyklované vody</t>
  </si>
  <si>
    <t>Konec ledovaného období</t>
  </si>
  <si>
    <t>datum</t>
  </si>
  <si>
    <t>dny</t>
  </si>
  <si>
    <t>Sledované období:</t>
  </si>
  <si>
    <t>Objem vody určené k recyklaci vpuštěné do technologie za celé sledované období.</t>
  </si>
  <si>
    <t>Objem recyklované vody vypuštěné z technologie za celé sledované období.</t>
  </si>
  <si>
    <t>Nápověda</t>
  </si>
  <si>
    <t>Záporná hodnota představuje nedosažení garantované účinnosti recyklace bazénových vod.</t>
  </si>
  <si>
    <t xml:space="preserve">Vyplňují se pouze šedá pole.
Pomůckou pro vyplnění jsou komentáře uvedené v nápovědě u jednotlivých položek. </t>
  </si>
  <si>
    <t>Počátek sledovaného období</t>
  </si>
  <si>
    <t>Doba trvání sledovaného období</t>
  </si>
  <si>
    <t>Stav vodoměru na vstupu vody do instalované technologie (nátok vody určené k recyklaci) k prvnímu dni sledovaného období (např. 1.1.2022)</t>
  </si>
  <si>
    <t>Stav vodoměru na vstupu vody do instalované technologie (nátok vody určené k recyklaci) k poslednímu dni sledovaného období (např. 31.12.2022)</t>
  </si>
  <si>
    <t>Stav vodoměru na výstupu vody z instalované technologie (vracení recyklované vody do oběhu) k prvnímu dni sledovaného období (např. 1.1.2022)</t>
  </si>
  <si>
    <t>Stav vodoměru na výstupu vody z instalované technologie (vracení recyklované vody do oběhu) k poslednímu dni sledovaného období (např. 31.12.2022)</t>
  </si>
  <si>
    <t>Skutečně dosažená účinnost recyklace vody zjištěná poměrem objemu vody vrácené do systému a objemu vody určené k recyklaci.</t>
  </si>
  <si>
    <t>Denní doba provozu instalované technologie. Předpokládá se provoz 24/7.</t>
  </si>
  <si>
    <t>Hodnota dávky nezbytné chemie dle instalovaného zařízení za den.</t>
  </si>
  <si>
    <t>Stav odtoku vody ze systému - konečný stav</t>
  </si>
  <si>
    <t>Začátek sledovaného období.</t>
  </si>
  <si>
    <t>Konec sledovaného období.</t>
  </si>
  <si>
    <t>Počet kalendářních dnů ve sledovaném období.</t>
  </si>
  <si>
    <t>Mzdové náklady pracovníka obsluhy. Předpokládá se cca 10-15 minut denně na vizuální kontrolu technologie recyklace vod.</t>
  </si>
  <si>
    <t>Vodné a stočné</t>
  </si>
  <si>
    <t>Ohřev bazénu</t>
  </si>
  <si>
    <t xml:space="preserve">Celkem </t>
  </si>
  <si>
    <t>Celkem se instalací technologie ušetří denně</t>
  </si>
  <si>
    <t>Koeficient 1,2 představuje potřebu energie v kW potřebnou na ohřátí 1 m3 vody o 1 °C.</t>
  </si>
  <si>
    <t>Celkem technologie spotřebuje elektřinu za cca:</t>
  </si>
  <si>
    <t>Vypočet úspor za sledované období</t>
  </si>
  <si>
    <t>Celkem se instalací technologie ušetří za sledované období</t>
  </si>
  <si>
    <t>Výpočet kompenzace za nedosažení garantované účinnosti za sledované období</t>
  </si>
  <si>
    <t>Výpočet finanční kompenzace za nedosažení garantované účinnosti opětného zužitkování (recyklace) bazénových odpadních vod</t>
  </si>
  <si>
    <t>MODELOVÝ PŘÍKLAD</t>
  </si>
  <si>
    <t>Finanční kompenzace za nedosažení garantované účinnosti recyklace bazénových vod</t>
  </si>
  <si>
    <t>Poměr celkového počtu kalendářních dnů ve sledovaném období a celkového množství vody vráceného do systému ve sledovaném období.</t>
  </si>
  <si>
    <t>Úspory</t>
  </si>
  <si>
    <t>Kompenzace</t>
  </si>
  <si>
    <t>Rozdíl úspor dle skutečné a garantované účinnosti recyklace vod</t>
  </si>
  <si>
    <t>Skutečný stav</t>
  </si>
  <si>
    <t>Garantovaný stav</t>
  </si>
  <si>
    <t>Množství vody vrácené do systému dle garantované účinnosti</t>
  </si>
  <si>
    <t>Cena dle skutečné fakturace za energie - dodá objednatel.</t>
  </si>
  <si>
    <r>
      <t xml:space="preserve">Cena dle skutečné fakturace za energie - dodá </t>
    </r>
    <r>
      <rPr>
        <sz val="11"/>
        <color theme="1"/>
        <rFont val="Calibri"/>
        <family val="2"/>
        <scheme val="minor"/>
      </rPr>
      <t>objednatel.</t>
    </r>
  </si>
  <si>
    <t>Hodnota dle nabídky, resp. smlouvy se zhotovitelem.</t>
  </si>
  <si>
    <t>Příloha č. 3 Návrhu smlouvy</t>
  </si>
  <si>
    <t>Výpočty jsou pouze indikativní a vychází ze známých údajů, případně z průměrných cen energií, vody, chemikálií a práce v České republice k okamžiku zahájení zadávacího řízení. Skutečné hodnoty budou doplněny po dohodě a odsouhlasení Objednatelem vždy za příslušné sledované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</si>
</sst>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vertAlign val="superscript"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A0BB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3" fillId="0" borderId="0" xfId="0" applyFont="1"/>
    <xf numFmtId="0" fontId="3" fillId="0" borderId="0" xfId="0" applyFont="1" applyFill="1" applyBorder="1"/>
    <xf numFmtId="0" fontId="1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5" borderId="12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9" fontId="2" fillId="6" borderId="5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2" borderId="5" xfId="1" applyFont="1" applyFill="1" applyBorder="1" applyAlignment="1">
      <alignment horizontal="center" vertical="center"/>
    </xf>
    <xf numFmtId="0" fontId="3" fillId="7" borderId="4" xfId="0" applyFont="1" applyFill="1" applyBorder="1"/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4" borderId="1" xfId="0" applyFont="1" applyFill="1" applyBorder="1"/>
    <xf numFmtId="4" fontId="5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4" fontId="3" fillId="0" borderId="0" xfId="0" applyNumberFormat="1" applyFont="1"/>
    <xf numFmtId="0" fontId="14" fillId="4" borderId="1" xfId="0" applyFont="1" applyFill="1" applyBorder="1" applyAlignment="1"/>
    <xf numFmtId="0" fontId="14" fillId="3" borderId="1" xfId="0" applyFont="1" applyFill="1" applyBorder="1" applyAlignment="1"/>
    <xf numFmtId="4" fontId="2" fillId="3" borderId="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2" xfId="0" applyFont="1" applyFill="1" applyBorder="1"/>
    <xf numFmtId="4" fontId="2" fillId="3" borderId="21" xfId="0" applyNumberFormat="1" applyFont="1" applyFill="1" applyBorder="1" applyAlignment="1">
      <alignment horizontal="right" vertical="center"/>
    </xf>
    <xf numFmtId="0" fontId="0" fillId="0" borderId="22" xfId="0" applyBorder="1"/>
    <xf numFmtId="4" fontId="3" fillId="0" borderId="2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2E49C"/>
      <color rgb="FFA0BBDC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19" zoomScale="85" zoomScaleNormal="85" workbookViewId="0">
      <selection activeCell="C66" sqref="C66"/>
    </sheetView>
  </sheetViews>
  <sheetFormatPr defaultColWidth="8.85546875" defaultRowHeight="15" x14ac:dyDescent="0.25"/>
  <cols>
    <col min="2" max="2" width="11.5703125" customWidth="1"/>
    <col min="3" max="3" width="55.42578125" customWidth="1"/>
    <col min="4" max="4" width="10.5703125" customWidth="1"/>
    <col min="5" max="5" width="14.85546875" style="1" customWidth="1"/>
    <col min="6" max="6" width="2.140625" customWidth="1"/>
    <col min="7" max="7" width="17.85546875" customWidth="1"/>
    <col min="8" max="8" width="2.42578125" customWidth="1"/>
    <col min="9" max="9" width="80.140625" style="2" customWidth="1"/>
    <col min="10" max="10" width="14.42578125" customWidth="1"/>
    <col min="11" max="11" width="11.42578125" bestFit="1" customWidth="1"/>
  </cols>
  <sheetData>
    <row r="1" spans="1:11" ht="24" thickBot="1" x14ac:dyDescent="0.4">
      <c r="B1" s="71" t="s">
        <v>85</v>
      </c>
      <c r="C1" s="71"/>
      <c r="D1" s="71"/>
      <c r="E1" s="71"/>
    </row>
    <row r="2" spans="1:11" ht="63.75" customHeight="1" thickBot="1" x14ac:dyDescent="0.3">
      <c r="B2" s="72" t="s">
        <v>72</v>
      </c>
      <c r="C2" s="73"/>
      <c r="D2" s="73"/>
      <c r="E2" s="74"/>
    </row>
    <row r="3" spans="1:11" ht="21.75" thickBot="1" x14ac:dyDescent="0.3">
      <c r="B3" s="51"/>
      <c r="C3" s="52" t="s">
        <v>73</v>
      </c>
      <c r="D3" s="52"/>
      <c r="E3" s="53"/>
      <c r="I3" s="26" t="s">
        <v>46</v>
      </c>
    </row>
    <row r="4" spans="1:11" ht="30" x14ac:dyDescent="0.25">
      <c r="B4" s="18" t="s">
        <v>24</v>
      </c>
      <c r="C4" s="19" t="s">
        <v>28</v>
      </c>
      <c r="D4" s="20"/>
      <c r="E4" s="21"/>
      <c r="I4" s="25" t="s">
        <v>48</v>
      </c>
    </row>
    <row r="5" spans="1:11" x14ac:dyDescent="0.25">
      <c r="B5" s="80" t="s">
        <v>43</v>
      </c>
      <c r="C5" s="27" t="s">
        <v>49</v>
      </c>
      <c r="D5" s="28" t="s">
        <v>41</v>
      </c>
      <c r="E5" s="38">
        <v>44562</v>
      </c>
      <c r="I5" s="24" t="s">
        <v>59</v>
      </c>
    </row>
    <row r="6" spans="1:11" x14ac:dyDescent="0.25">
      <c r="B6" s="81"/>
      <c r="C6" s="27" t="s">
        <v>40</v>
      </c>
      <c r="D6" s="28" t="s">
        <v>41</v>
      </c>
      <c r="E6" s="38">
        <v>44926</v>
      </c>
      <c r="I6" s="24" t="s">
        <v>60</v>
      </c>
    </row>
    <row r="7" spans="1:11" x14ac:dyDescent="0.25">
      <c r="B7" s="82"/>
      <c r="C7" s="27" t="s">
        <v>50</v>
      </c>
      <c r="D7" s="28" t="s">
        <v>42</v>
      </c>
      <c r="E7" s="37">
        <f>E6-E5</f>
        <v>364</v>
      </c>
      <c r="I7" s="24" t="s">
        <v>61</v>
      </c>
    </row>
    <row r="8" spans="1:11" x14ac:dyDescent="0.2">
      <c r="A8" s="3"/>
      <c r="B8" s="33"/>
      <c r="C8" s="34" t="s">
        <v>17</v>
      </c>
      <c r="D8" s="35" t="s">
        <v>5</v>
      </c>
      <c r="E8" s="36" t="s">
        <v>14</v>
      </c>
      <c r="F8" s="3"/>
      <c r="G8" s="3"/>
      <c r="H8" s="3"/>
      <c r="I8" s="24"/>
      <c r="J8" s="4"/>
      <c r="K8" s="5"/>
    </row>
    <row r="9" spans="1:11" ht="30" x14ac:dyDescent="0.25">
      <c r="A9" s="3"/>
      <c r="B9" s="10"/>
      <c r="C9" s="12" t="s">
        <v>31</v>
      </c>
      <c r="D9" s="15" t="s">
        <v>30</v>
      </c>
      <c r="E9" s="41">
        <v>99.6</v>
      </c>
      <c r="F9" s="3"/>
      <c r="G9" s="3"/>
      <c r="H9" s="3"/>
      <c r="I9" s="24" t="s">
        <v>51</v>
      </c>
      <c r="J9" s="4"/>
      <c r="K9" s="5"/>
    </row>
    <row r="10" spans="1:11" ht="30" x14ac:dyDescent="0.25">
      <c r="A10" s="3"/>
      <c r="B10" s="10"/>
      <c r="C10" s="12" t="s">
        <v>32</v>
      </c>
      <c r="D10" s="15" t="s">
        <v>30</v>
      </c>
      <c r="E10" s="41">
        <v>21080.9</v>
      </c>
      <c r="F10" s="3"/>
      <c r="G10" s="3"/>
      <c r="H10" s="3"/>
      <c r="I10" s="24" t="s">
        <v>52</v>
      </c>
      <c r="J10" s="4"/>
      <c r="K10" s="5"/>
    </row>
    <row r="11" spans="1:11" ht="17.25" x14ac:dyDescent="0.25">
      <c r="A11" s="3"/>
      <c r="B11" s="10"/>
      <c r="C11" s="12" t="s">
        <v>33</v>
      </c>
      <c r="D11" s="15" t="s">
        <v>30</v>
      </c>
      <c r="E11" s="42">
        <f>E10-E9</f>
        <v>20981.300000000003</v>
      </c>
      <c r="F11" s="3"/>
      <c r="G11" s="3"/>
      <c r="H11" s="3"/>
      <c r="I11" s="24" t="s">
        <v>44</v>
      </c>
      <c r="J11" s="4"/>
      <c r="K11" s="5"/>
    </row>
    <row r="12" spans="1:11" ht="30" x14ac:dyDescent="0.25">
      <c r="A12" s="3"/>
      <c r="B12" s="10"/>
      <c r="C12" s="12" t="s">
        <v>34</v>
      </c>
      <c r="D12" s="15" t="s">
        <v>30</v>
      </c>
      <c r="E12" s="41">
        <v>1234</v>
      </c>
      <c r="F12" s="3"/>
      <c r="G12" s="3"/>
      <c r="H12" s="3"/>
      <c r="I12" s="24" t="s">
        <v>53</v>
      </c>
      <c r="J12" s="4"/>
      <c r="K12" s="5"/>
    </row>
    <row r="13" spans="1:11" ht="30" x14ac:dyDescent="0.25">
      <c r="A13" s="3"/>
      <c r="B13" s="10"/>
      <c r="C13" s="12" t="s">
        <v>58</v>
      </c>
      <c r="D13" s="15" t="s">
        <v>30</v>
      </c>
      <c r="E13" s="41">
        <v>14020.5</v>
      </c>
      <c r="F13" s="3"/>
      <c r="G13" s="3"/>
      <c r="H13" s="3"/>
      <c r="I13" s="24" t="s">
        <v>54</v>
      </c>
      <c r="J13" s="4"/>
      <c r="K13" s="5"/>
    </row>
    <row r="14" spans="1:11" ht="17.25" x14ac:dyDescent="0.25">
      <c r="A14" s="3"/>
      <c r="B14" s="10"/>
      <c r="C14" s="14" t="s">
        <v>21</v>
      </c>
      <c r="D14" s="15" t="s">
        <v>30</v>
      </c>
      <c r="E14" s="42">
        <f>E13-E12</f>
        <v>12786.5</v>
      </c>
      <c r="F14" s="3"/>
      <c r="G14" s="3"/>
      <c r="H14" s="3"/>
      <c r="I14" s="24" t="s">
        <v>45</v>
      </c>
      <c r="J14" s="4"/>
      <c r="K14" s="5"/>
    </row>
    <row r="15" spans="1:11" ht="30" x14ac:dyDescent="0.25">
      <c r="A15" s="3"/>
      <c r="B15" s="10"/>
      <c r="C15" s="30" t="s">
        <v>36</v>
      </c>
      <c r="D15" s="31" t="s">
        <v>35</v>
      </c>
      <c r="E15" s="29">
        <f>E14/E11</f>
        <v>0.60942362961303631</v>
      </c>
      <c r="F15" s="3"/>
      <c r="G15" s="3"/>
      <c r="H15" s="3"/>
      <c r="I15" s="24" t="s">
        <v>55</v>
      </c>
      <c r="J15" s="4"/>
      <c r="K15" s="5"/>
    </row>
    <row r="16" spans="1:11" x14ac:dyDescent="0.25">
      <c r="A16" s="3"/>
      <c r="B16" s="10"/>
      <c r="C16" s="30" t="s">
        <v>37</v>
      </c>
      <c r="D16" s="31" t="s">
        <v>35</v>
      </c>
      <c r="E16" s="32">
        <v>0.7</v>
      </c>
      <c r="F16" s="3"/>
      <c r="G16" s="3"/>
      <c r="H16" s="3"/>
      <c r="I16" s="24" t="s">
        <v>84</v>
      </c>
      <c r="J16" s="4"/>
      <c r="K16" s="5"/>
    </row>
    <row r="17" spans="1:12" ht="17.25" x14ac:dyDescent="0.25">
      <c r="A17" s="3"/>
      <c r="B17" s="10"/>
      <c r="C17" s="59" t="s">
        <v>81</v>
      </c>
      <c r="D17" s="15" t="s">
        <v>30</v>
      </c>
      <c r="E17" s="42">
        <f>E11*E16</f>
        <v>14686.910000000002</v>
      </c>
      <c r="F17" s="3"/>
      <c r="G17" s="3"/>
      <c r="H17" s="3"/>
      <c r="I17" s="24"/>
      <c r="J17" s="4"/>
      <c r="K17" s="5"/>
    </row>
    <row r="18" spans="1:12" ht="30" x14ac:dyDescent="0.25">
      <c r="A18" s="3"/>
      <c r="B18" s="10"/>
      <c r="C18" s="30" t="s">
        <v>38</v>
      </c>
      <c r="D18" s="31" t="s">
        <v>35</v>
      </c>
      <c r="E18" s="29">
        <f>E15-E16</f>
        <v>-9.0576370386963645E-2</v>
      </c>
      <c r="F18" s="3"/>
      <c r="G18" s="3"/>
      <c r="H18" s="3"/>
      <c r="I18" s="24" t="s">
        <v>47</v>
      </c>
      <c r="J18" s="4"/>
      <c r="K18" s="5"/>
    </row>
    <row r="19" spans="1:12" x14ac:dyDescent="0.25">
      <c r="A19" s="3"/>
      <c r="B19" s="10"/>
      <c r="C19" s="12" t="s">
        <v>11</v>
      </c>
      <c r="D19" s="13" t="s">
        <v>0</v>
      </c>
      <c r="E19" s="40">
        <v>4</v>
      </c>
      <c r="F19" s="3"/>
      <c r="G19" s="3"/>
      <c r="H19" s="3"/>
      <c r="I19" s="24" t="s">
        <v>29</v>
      </c>
      <c r="J19" s="4"/>
      <c r="K19" s="5"/>
    </row>
    <row r="20" spans="1:12" x14ac:dyDescent="0.25">
      <c r="A20" s="3"/>
      <c r="B20" s="10"/>
      <c r="C20" s="12" t="s">
        <v>1</v>
      </c>
      <c r="D20" s="13" t="s">
        <v>2</v>
      </c>
      <c r="E20" s="40">
        <v>24</v>
      </c>
      <c r="F20" s="3"/>
      <c r="G20" s="3"/>
      <c r="H20" s="3"/>
      <c r="I20" s="24" t="s">
        <v>56</v>
      </c>
      <c r="J20" s="4"/>
      <c r="K20" s="5"/>
    </row>
    <row r="21" spans="1:12" x14ac:dyDescent="0.25">
      <c r="A21" s="3"/>
      <c r="B21" s="10"/>
      <c r="C21" s="12" t="s">
        <v>3</v>
      </c>
      <c r="D21" s="13" t="s">
        <v>4</v>
      </c>
      <c r="E21" s="40">
        <v>80</v>
      </c>
      <c r="F21" s="3"/>
      <c r="G21" s="3"/>
      <c r="H21" s="3"/>
      <c r="I21" s="24" t="s">
        <v>57</v>
      </c>
      <c r="J21" s="4"/>
      <c r="K21" s="5"/>
    </row>
    <row r="22" spans="1:12" s="2" customFormat="1" ht="30" x14ac:dyDescent="0.25">
      <c r="A22" s="6"/>
      <c r="B22" s="11"/>
      <c r="C22" s="14" t="s">
        <v>39</v>
      </c>
      <c r="D22" s="15" t="s">
        <v>22</v>
      </c>
      <c r="E22" s="39">
        <f>E14/E7</f>
        <v>35.127747252747255</v>
      </c>
      <c r="F22" s="6"/>
      <c r="G22" s="6"/>
      <c r="H22" s="6"/>
      <c r="I22" s="24" t="s">
        <v>75</v>
      </c>
      <c r="J22" s="4"/>
      <c r="K22" s="5"/>
      <c r="L22"/>
    </row>
    <row r="23" spans="1:12" ht="29.45" customHeight="1" x14ac:dyDescent="0.25">
      <c r="A23" s="3"/>
      <c r="B23" s="10"/>
      <c r="C23" s="12" t="s">
        <v>15</v>
      </c>
      <c r="D23" s="13" t="s">
        <v>4</v>
      </c>
      <c r="E23" s="40">
        <v>80</v>
      </c>
      <c r="F23" s="3"/>
      <c r="G23" s="3"/>
      <c r="H23" s="3"/>
      <c r="I23" s="24" t="s">
        <v>62</v>
      </c>
      <c r="J23" s="4"/>
      <c r="K23" s="5"/>
    </row>
    <row r="24" spans="1:12" ht="17.25" x14ac:dyDescent="0.25">
      <c r="A24" s="3"/>
      <c r="B24" s="10"/>
      <c r="C24" s="12" t="s">
        <v>12</v>
      </c>
      <c r="D24" s="13" t="s">
        <v>23</v>
      </c>
      <c r="E24" s="40">
        <v>90.15</v>
      </c>
      <c r="F24" s="3"/>
      <c r="G24" s="3"/>
      <c r="H24" s="3"/>
      <c r="I24" s="24" t="s">
        <v>82</v>
      </c>
      <c r="J24" s="5"/>
      <c r="K24" s="5"/>
    </row>
    <row r="25" spans="1:12" x14ac:dyDescent="0.25">
      <c r="A25" s="3"/>
      <c r="B25" s="10"/>
      <c r="C25" s="12" t="s">
        <v>18</v>
      </c>
      <c r="D25" s="13" t="s">
        <v>25</v>
      </c>
      <c r="E25" s="40">
        <v>1.83</v>
      </c>
      <c r="F25" s="3"/>
      <c r="G25" s="3"/>
      <c r="H25" s="3"/>
      <c r="I25" s="24" t="s">
        <v>82</v>
      </c>
      <c r="J25" s="5"/>
      <c r="K25" s="5"/>
    </row>
    <row r="26" spans="1:12" x14ac:dyDescent="0.25">
      <c r="A26" s="3"/>
      <c r="B26" s="10"/>
      <c r="C26" s="12" t="s">
        <v>19</v>
      </c>
      <c r="D26" s="13" t="s">
        <v>25</v>
      </c>
      <c r="E26" s="40">
        <v>1.6</v>
      </c>
      <c r="F26" s="3"/>
      <c r="G26" s="3"/>
      <c r="H26" s="3"/>
      <c r="I26" s="24" t="s">
        <v>83</v>
      </c>
      <c r="J26" s="5"/>
      <c r="K26" s="5"/>
    </row>
    <row r="27" spans="1:12" x14ac:dyDescent="0.25">
      <c r="A27" s="3"/>
      <c r="B27" s="10"/>
      <c r="C27" s="12" t="s">
        <v>10</v>
      </c>
      <c r="D27" s="13" t="s">
        <v>13</v>
      </c>
      <c r="E27" s="40">
        <v>14</v>
      </c>
      <c r="F27" s="3"/>
      <c r="G27" s="3"/>
      <c r="H27" s="3"/>
      <c r="I27" s="24"/>
      <c r="J27" s="5"/>
      <c r="K27" s="5"/>
    </row>
    <row r="28" spans="1:12" x14ac:dyDescent="0.25">
      <c r="A28" s="3"/>
      <c r="B28" s="10"/>
      <c r="C28" s="12" t="s">
        <v>16</v>
      </c>
      <c r="D28" s="13" t="s">
        <v>13</v>
      </c>
      <c r="E28" s="40">
        <v>28</v>
      </c>
      <c r="F28" s="3"/>
      <c r="G28" s="3"/>
      <c r="H28" s="3"/>
      <c r="I28" s="24"/>
      <c r="J28" s="5"/>
      <c r="K28" s="5"/>
    </row>
    <row r="29" spans="1:12" x14ac:dyDescent="0.2">
      <c r="E29"/>
      <c r="I29"/>
    </row>
    <row r="30" spans="1:12" ht="15.75" x14ac:dyDescent="0.25">
      <c r="B30" s="75" t="s">
        <v>20</v>
      </c>
      <c r="C30" s="76"/>
      <c r="D30" s="76"/>
      <c r="E30" s="56" t="s">
        <v>79</v>
      </c>
      <c r="G30" s="57" t="s">
        <v>80</v>
      </c>
      <c r="I30" s="22"/>
      <c r="J30" s="5"/>
      <c r="K30" s="5"/>
    </row>
    <row r="31" spans="1:12" s="7" customFormat="1" x14ac:dyDescent="0.25">
      <c r="B31" s="83" t="s">
        <v>6</v>
      </c>
      <c r="C31" s="12" t="s">
        <v>63</v>
      </c>
      <c r="D31" s="13" t="s">
        <v>9</v>
      </c>
      <c r="E31" s="48">
        <f>$E$22*$E$24</f>
        <v>3166.7664148351651</v>
      </c>
      <c r="G31" s="48">
        <f>E17/E7*$E$24</f>
        <v>3637.4311442307699</v>
      </c>
      <c r="I31" s="22"/>
      <c r="J31" s="8"/>
      <c r="K31" s="8"/>
    </row>
    <row r="32" spans="1:12" s="7" customFormat="1" x14ac:dyDescent="0.25">
      <c r="B32" s="83"/>
      <c r="C32" s="12" t="s">
        <v>64</v>
      </c>
      <c r="D32" s="13" t="s">
        <v>9</v>
      </c>
      <c r="E32" s="48">
        <f>($E$28-$E$27)*1.2*$E$22*($E$26)</f>
        <v>944.23384615384623</v>
      </c>
      <c r="G32" s="48">
        <f>($E$28-$E$27)*1.2*(E17/E7)*($E$26)</f>
        <v>1084.5718153846155</v>
      </c>
      <c r="I32" s="43" t="s">
        <v>67</v>
      </c>
      <c r="J32" s="8"/>
      <c r="K32" s="8"/>
    </row>
    <row r="33" spans="2:11" s="7" customFormat="1" ht="15" customHeight="1" x14ac:dyDescent="0.25">
      <c r="B33" s="83"/>
      <c r="C33" s="44" t="s">
        <v>65</v>
      </c>
      <c r="D33" s="13" t="s">
        <v>9</v>
      </c>
      <c r="E33" s="49">
        <f>E31+E32</f>
        <v>4111.0002609890116</v>
      </c>
      <c r="G33" s="49">
        <f>G31+G32</f>
        <v>4722.0029596153854</v>
      </c>
      <c r="I33" s="22"/>
      <c r="J33" s="8"/>
      <c r="K33" s="8"/>
    </row>
    <row r="34" spans="2:11" s="7" customFormat="1" x14ac:dyDescent="0.25">
      <c r="B34" s="83" t="s">
        <v>8</v>
      </c>
      <c r="C34" s="45" t="s">
        <v>68</v>
      </c>
      <c r="D34" s="13" t="s">
        <v>9</v>
      </c>
      <c r="E34" s="48">
        <f>$E$19*$E$20*$E$25</f>
        <v>175.68</v>
      </c>
      <c r="G34" s="48">
        <f>$E$19*$E$20*$E$25</f>
        <v>175.68</v>
      </c>
      <c r="I34" s="22"/>
      <c r="J34" s="8"/>
      <c r="K34" s="8"/>
    </row>
    <row r="35" spans="2:11" s="7" customFormat="1" x14ac:dyDescent="0.25">
      <c r="B35" s="83"/>
      <c r="C35" s="45" t="s">
        <v>26</v>
      </c>
      <c r="D35" s="13" t="s">
        <v>4</v>
      </c>
      <c r="E35" s="48">
        <f>$E$23</f>
        <v>80</v>
      </c>
      <c r="G35" s="48">
        <f>$E$23</f>
        <v>80</v>
      </c>
      <c r="I35" s="22"/>
      <c r="J35" s="8"/>
      <c r="K35" s="8"/>
    </row>
    <row r="36" spans="2:11" s="7" customFormat="1" x14ac:dyDescent="0.25">
      <c r="B36" s="83"/>
      <c r="C36" s="45" t="s">
        <v>3</v>
      </c>
      <c r="D36" s="46" t="s">
        <v>4</v>
      </c>
      <c r="E36" s="48">
        <f>$E$21</f>
        <v>80</v>
      </c>
      <c r="G36" s="48">
        <f>$E$21</f>
        <v>80</v>
      </c>
      <c r="I36" s="22"/>
    </row>
    <row r="37" spans="2:11" s="7" customFormat="1" x14ac:dyDescent="0.25">
      <c r="B37" s="83"/>
      <c r="C37" s="44" t="s">
        <v>7</v>
      </c>
      <c r="D37" s="13" t="s">
        <v>4</v>
      </c>
      <c r="E37" s="49">
        <f>SUM(E34:E36)</f>
        <v>335.68</v>
      </c>
      <c r="G37" s="49">
        <f>SUM(G34:G36)</f>
        <v>335.68</v>
      </c>
      <c r="I37" s="22"/>
    </row>
    <row r="38" spans="2:11" s="7" customFormat="1" x14ac:dyDescent="0.25">
      <c r="B38" s="54" t="s">
        <v>76</v>
      </c>
      <c r="C38" s="47" t="s">
        <v>66</v>
      </c>
      <c r="D38" s="17" t="s">
        <v>9</v>
      </c>
      <c r="E38" s="50">
        <f>E33-E37</f>
        <v>3775.3202609890118</v>
      </c>
      <c r="G38" s="58">
        <f>G33-G37</f>
        <v>4386.3229596153851</v>
      </c>
      <c r="I38" s="22"/>
    </row>
    <row r="39" spans="2:11" x14ac:dyDescent="0.25">
      <c r="E39"/>
      <c r="I39"/>
    </row>
    <row r="40" spans="2:11" s="7" customFormat="1" ht="15.75" x14ac:dyDescent="0.25">
      <c r="B40" s="75" t="s">
        <v>69</v>
      </c>
      <c r="C40" s="76"/>
      <c r="D40" s="77"/>
      <c r="E40" s="56" t="s">
        <v>79</v>
      </c>
      <c r="G40" s="57" t="s">
        <v>80</v>
      </c>
      <c r="I40" s="22"/>
    </row>
    <row r="41" spans="2:11" s="7" customFormat="1" x14ac:dyDescent="0.25">
      <c r="B41" s="83" t="s">
        <v>6</v>
      </c>
      <c r="C41" s="12" t="s">
        <v>63</v>
      </c>
      <c r="D41" s="13" t="s">
        <v>9</v>
      </c>
      <c r="E41" s="48">
        <f>E31*$E$7</f>
        <v>1152702.9750000001</v>
      </c>
      <c r="G41" s="48">
        <f>G31*$E$7</f>
        <v>1324024.9365000003</v>
      </c>
      <c r="I41" s="22"/>
    </row>
    <row r="42" spans="2:11" s="7" customFormat="1" x14ac:dyDescent="0.25">
      <c r="B42" s="83"/>
      <c r="C42" s="12" t="s">
        <v>64</v>
      </c>
      <c r="D42" s="13" t="s">
        <v>9</v>
      </c>
      <c r="E42" s="48">
        <f>E32*$E$7</f>
        <v>343701.12000000005</v>
      </c>
      <c r="G42" s="48">
        <f>G32*$E$7</f>
        <v>394784.14080000005</v>
      </c>
      <c r="I42" s="22"/>
      <c r="K42" s="55"/>
    </row>
    <row r="43" spans="2:11" s="7" customFormat="1" x14ac:dyDescent="0.25">
      <c r="B43" s="83"/>
      <c r="C43" s="44" t="s">
        <v>27</v>
      </c>
      <c r="D43" s="13" t="s">
        <v>9</v>
      </c>
      <c r="E43" s="49">
        <f>E41+E42</f>
        <v>1496404.0950000002</v>
      </c>
      <c r="G43" s="49">
        <f>G41+G42</f>
        <v>1718809.0773000005</v>
      </c>
      <c r="I43" s="22"/>
      <c r="K43" s="55"/>
    </row>
    <row r="44" spans="2:11" s="7" customFormat="1" x14ac:dyDescent="0.25">
      <c r="B44" s="83" t="s">
        <v>8</v>
      </c>
      <c r="C44" s="45" t="s">
        <v>68</v>
      </c>
      <c r="D44" s="13" t="s">
        <v>9</v>
      </c>
      <c r="E44" s="48">
        <f>E34*$E$7</f>
        <v>63947.520000000004</v>
      </c>
      <c r="G44" s="48">
        <f>G34*$E$7</f>
        <v>63947.520000000004</v>
      </c>
      <c r="I44" s="22"/>
      <c r="K44" s="55"/>
    </row>
    <row r="45" spans="2:11" s="7" customFormat="1" x14ac:dyDescent="0.25">
      <c r="B45" s="83"/>
      <c r="C45" s="45" t="s">
        <v>26</v>
      </c>
      <c r="D45" s="13" t="s">
        <v>4</v>
      </c>
      <c r="E45" s="48">
        <f t="shared" ref="E45:E46" si="0">E35*$E$7</f>
        <v>29120</v>
      </c>
      <c r="G45" s="48">
        <f>G35*$E$7</f>
        <v>29120</v>
      </c>
      <c r="I45" s="22"/>
    </row>
    <row r="46" spans="2:11" s="7" customFormat="1" x14ac:dyDescent="0.25">
      <c r="B46" s="83"/>
      <c r="C46" s="45" t="s">
        <v>3</v>
      </c>
      <c r="D46" s="46" t="s">
        <v>4</v>
      </c>
      <c r="E46" s="48">
        <f t="shared" si="0"/>
        <v>29120</v>
      </c>
      <c r="G46" s="48">
        <f>G36*$E$7</f>
        <v>29120</v>
      </c>
      <c r="I46" s="22"/>
    </row>
    <row r="47" spans="2:11" s="7" customFormat="1" x14ac:dyDescent="0.25">
      <c r="B47" s="83"/>
      <c r="C47" s="44" t="s">
        <v>7</v>
      </c>
      <c r="D47" s="13" t="s">
        <v>4</v>
      </c>
      <c r="E47" s="49">
        <f>SUM(E44:E46)</f>
        <v>122187.52</v>
      </c>
      <c r="G47" s="49">
        <f>SUM(G44:G46)</f>
        <v>122187.52</v>
      </c>
      <c r="I47" s="22"/>
    </row>
    <row r="48" spans="2:11" s="7" customFormat="1" x14ac:dyDescent="0.25">
      <c r="B48" s="54" t="s">
        <v>76</v>
      </c>
      <c r="C48" s="47" t="s">
        <v>70</v>
      </c>
      <c r="D48" s="17" t="s">
        <v>9</v>
      </c>
      <c r="E48" s="50">
        <f>E43-E47</f>
        <v>1374216.5750000002</v>
      </c>
      <c r="G48" s="58">
        <f>G43-G47</f>
        <v>1596621.5573000005</v>
      </c>
      <c r="I48" s="22"/>
    </row>
    <row r="49" spans="2:9" x14ac:dyDescent="0.25">
      <c r="E49"/>
      <c r="I49"/>
    </row>
    <row r="50" spans="2:9" ht="15.75" x14ac:dyDescent="0.25">
      <c r="B50" s="78" t="s">
        <v>71</v>
      </c>
      <c r="C50" s="78"/>
      <c r="D50" s="78"/>
      <c r="E50" s="78"/>
      <c r="F50" s="78"/>
      <c r="G50" s="78"/>
      <c r="I50" s="23"/>
    </row>
    <row r="51" spans="2:9" x14ac:dyDescent="0.25">
      <c r="B51" s="60"/>
      <c r="C51" s="79" t="s">
        <v>78</v>
      </c>
      <c r="D51" s="79"/>
      <c r="E51" s="61" t="s">
        <v>9</v>
      </c>
      <c r="F51" s="66"/>
      <c r="G51" s="67">
        <f>E48-G48</f>
        <v>-222404.98230000027</v>
      </c>
      <c r="I51" s="22"/>
    </row>
    <row r="52" spans="2:9" s="9" customFormat="1" ht="29.45" customHeight="1" x14ac:dyDescent="0.25">
      <c r="B52" s="62" t="s">
        <v>77</v>
      </c>
      <c r="C52" s="68" t="s">
        <v>74</v>
      </c>
      <c r="D52" s="68"/>
      <c r="E52" s="63" t="s">
        <v>9</v>
      </c>
      <c r="F52" s="64"/>
      <c r="G52" s="65">
        <f>G51*-1</f>
        <v>222404.98230000027</v>
      </c>
      <c r="I52" s="16"/>
    </row>
    <row r="53" spans="2:9" x14ac:dyDescent="0.25">
      <c r="I53" s="16"/>
    </row>
    <row r="54" spans="2:9" ht="13.5" customHeight="1" x14ac:dyDescent="0.25">
      <c r="I54" s="16"/>
    </row>
    <row r="55" spans="2:9" ht="14.45" customHeight="1" x14ac:dyDescent="0.25">
      <c r="B55" s="69" t="s">
        <v>86</v>
      </c>
      <c r="C55" s="69"/>
      <c r="D55" s="69"/>
      <c r="E55" s="69"/>
      <c r="F55" s="69"/>
      <c r="G55" s="69"/>
      <c r="I55" s="16"/>
    </row>
    <row r="56" spans="2:9" ht="28.5" customHeight="1" x14ac:dyDescent="0.25">
      <c r="B56" s="70"/>
      <c r="C56" s="70"/>
      <c r="D56" s="70"/>
      <c r="E56" s="70"/>
      <c r="F56" s="70"/>
      <c r="G56" s="70"/>
      <c r="I56" s="16"/>
    </row>
    <row r="57" spans="2:9" x14ac:dyDescent="0.25">
      <c r="I57" s="16"/>
    </row>
  </sheetData>
  <mergeCells count="13">
    <mergeCell ref="C52:D52"/>
    <mergeCell ref="B55:G56"/>
    <mergeCell ref="B1:E1"/>
    <mergeCell ref="B2:E2"/>
    <mergeCell ref="B30:D30"/>
    <mergeCell ref="B40:D40"/>
    <mergeCell ref="B50:G50"/>
    <mergeCell ref="C51:D51"/>
    <mergeCell ref="B5:B7"/>
    <mergeCell ref="B41:B43"/>
    <mergeCell ref="B44:B47"/>
    <mergeCell ref="B31:B33"/>
    <mergeCell ref="B34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86DD2E-4CD7-4B56-B4D7-ED25C24867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3 Návrhu smlouvy</vt:lpstr>
      <vt:lpstr>List1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Jana Kotoučková</cp:lastModifiedBy>
  <dcterms:created xsi:type="dcterms:W3CDTF">2020-01-16T11:11:40Z</dcterms:created>
  <dcterms:modified xsi:type="dcterms:W3CDTF">2021-09-06T08:47:22Z</dcterms:modified>
  <cp:category/>
</cp:coreProperties>
</file>