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<sst xmlns="http://schemas.openxmlformats.org/spreadsheetml/2006/main" count="620" uniqueCount="290">
  <si>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</si>
  <si>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</si>
  <si>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</si>
  <si>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</si>
  <si>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</si>
  <si>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</si>
  <si>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</si>
  <si>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</si>
  <si>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</si>
  <si>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</si>
  <si>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</si>
  <si>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</si>
  <si>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</si>
  <si>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</si>
  <si>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</si>
  <si>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</si>
  <si>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</si>
  <si>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</si>
  <si>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</si>
  <si>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</si>
  <si>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</si>
  <si>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</si>
  <si>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</si>
  <si>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</si>
  <si>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</si>
  <si>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</si>
  <si>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</si>
  <si>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</si>
  <si>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</si>
  <si>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</si>
  <si>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</si>
  <si>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</si>
  <si>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</si>
  <si>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</si>
  <si>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</si>
  <si>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</si>
  <si>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</si>
  <si>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</si>
  <si>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</si>
  <si>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</si>
  <si>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</si>
  <si>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</si>
  <si>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</si>
  <si>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</si>
  <si>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</si>
  <si>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</si>
  <si>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</si>
  <si>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</si>
  <si>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</si>
  <si>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</si>
  <si>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</si>
  <si>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</si>
  <si>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</si>
  <si>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</si>
  <si>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</si>
  <si>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</si>
  <si>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295 841/CZ-00295841</t>
  </si>
  <si>
    <t>45646597/</t>
  </si>
  <si>
    <t>35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</si>
  <si>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</si>
  <si>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</si>
  <si>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</si>
  <si>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</si>
  <si>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</si>
  <si>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</si>
  <si>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</si>
  <si>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</si>
  <si>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</si>
  <si>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</si>
  <si>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</si>
  <si>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</si>
  <si>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</si>
  <si>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</si>
  <si>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</si>
  <si>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</si>
  <si>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</si>
  <si>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</si>
  <si>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</si>
  <si>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</si>
  <si>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</si>
  <si>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</si>
  <si>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</si>
  <si>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</si>
  <si>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</si>
  <si>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</si>
  <si>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</si>
  <si>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</si>
  <si>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</si>
  <si>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</si>
  <si>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</si>
  <si>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</si>
  <si>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</si>
  <si>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</si>
  <si>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</si>
  <si>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</si>
  <si>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</si>
  <si>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</si>
  <si>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</si>
  <si>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</si>
  <si>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</si>
  <si>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</si>
  <si>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</si>
  <si>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</si>
  <si>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</si>
  <si>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</si>
  <si>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</si>
  <si>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</si>
  <si>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</si>
  <si>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Objekt</t>
  </si>
  <si>
    <t>Kód</t>
  </si>
  <si>
    <t>111212113R00</t>
  </si>
  <si>
    <t>139600012RBD</t>
  </si>
  <si>
    <t>132201119R00</t>
  </si>
  <si>
    <t>167101201R00</t>
  </si>
  <si>
    <t>162601102R00</t>
  </si>
  <si>
    <t>171201201R00</t>
  </si>
  <si>
    <t>180402111R00</t>
  </si>
  <si>
    <t>181301101R00</t>
  </si>
  <si>
    <t>182001111R00</t>
  </si>
  <si>
    <t>275313611R00</t>
  </si>
  <si>
    <t>318110013RT1</t>
  </si>
  <si>
    <t>59233119</t>
  </si>
  <si>
    <t>338171122R00</t>
  </si>
  <si>
    <t>63</t>
  </si>
  <si>
    <t>632411150RT1</t>
  </si>
  <si>
    <t>762</t>
  </si>
  <si>
    <t>762962810R00</t>
  </si>
  <si>
    <t>767</t>
  </si>
  <si>
    <t>767991912R00</t>
  </si>
  <si>
    <t>767999801R00</t>
  </si>
  <si>
    <t>998767101R00</t>
  </si>
  <si>
    <t>93</t>
  </si>
  <si>
    <t>936457111R00</t>
  </si>
  <si>
    <t>96</t>
  </si>
  <si>
    <t>966006132R00</t>
  </si>
  <si>
    <t>976011211R00</t>
  </si>
  <si>
    <t>961044111R00</t>
  </si>
  <si>
    <t>97</t>
  </si>
  <si>
    <t>998151111R00</t>
  </si>
  <si>
    <t>970041130R00</t>
  </si>
  <si>
    <t>S0</t>
  </si>
  <si>
    <t>979081111R00</t>
  </si>
  <si>
    <t>979081121R00</t>
  </si>
  <si>
    <t>979082111R00</t>
  </si>
  <si>
    <t>979082121R00</t>
  </si>
  <si>
    <t>979087311R00</t>
  </si>
  <si>
    <t>979990107R00</t>
  </si>
  <si>
    <t>55342360</t>
  </si>
  <si>
    <t>VLASTNÍ</t>
  </si>
  <si>
    <t>00M2101VD</t>
  </si>
  <si>
    <t>00572410</t>
  </si>
  <si>
    <t>MŠ Veselská 26/39 , ZR</t>
  </si>
  <si>
    <t>Zkrácený popis</t>
  </si>
  <si>
    <t>Rozměry</t>
  </si>
  <si>
    <t>Nezařazeno</t>
  </si>
  <si>
    <t>Přípravné a přidružené práce</t>
  </si>
  <si>
    <t>Odstranění nevhod. dřevin výšky do 1m, svah do 1:1</t>
  </si>
  <si>
    <t>Hloubené vykopávky</t>
  </si>
  <si>
    <t>Ruční výkop v hornině 3</t>
  </si>
  <si>
    <t>0,8*0,8*1*6</t>
  </si>
  <si>
    <t>Přípl.za lepivost,hloubení rýh 60 cm,hor.3,STROJNĚ</t>
  </si>
  <si>
    <t>Přemístění výkopku</t>
  </si>
  <si>
    <t>Nakládání výkopku z hor.1 ÷ 4 - ručně</t>
  </si>
  <si>
    <t>Vodorovné přemístění výkopku z hor.1-4 do 5000 m</t>
  </si>
  <si>
    <t>Konstrukce ze zemin</t>
  </si>
  <si>
    <t>Uložení sypaniny na skl.-sypanina na výšku přes 2m</t>
  </si>
  <si>
    <t>Povrchové úpravy terénu</t>
  </si>
  <si>
    <t>Založení trávníku parkového výsevem v rovině</t>
  </si>
  <si>
    <t>(58+11)*0,5</t>
  </si>
  <si>
    <t>Rozprostření ornice, rovina, tl. do 10 cm do 500m2</t>
  </si>
  <si>
    <t>Plošná úprava terénu, nerovnosti do 10 cm v rovině</t>
  </si>
  <si>
    <t>Základy</t>
  </si>
  <si>
    <t>Beton základových patek prostý C 16/20</t>
  </si>
  <si>
    <t>Zdi podpěrné a volné</t>
  </si>
  <si>
    <t>Osazení beton. podhrabové desky do plotových patek</t>
  </si>
  <si>
    <t>Deska plotová na sloupek AXIS 2510*300*35*25 mm</t>
  </si>
  <si>
    <t>Sloupy a pilíře, stožáry a rámové stojky</t>
  </si>
  <si>
    <t>Osazení sloupků plot.ocel. do 2,6 m</t>
  </si>
  <si>
    <t>Podlahy, podlahové konstrukce</t>
  </si>
  <si>
    <t>Potěr ze SMS Cemix, ruční zpracování, tl. 50 mm</t>
  </si>
  <si>
    <t>dobetonování mezi novým plotem a stávajícím chodníkem</t>
  </si>
  <si>
    <t>58*0,2</t>
  </si>
  <si>
    <t>Konstrukce tesařské</t>
  </si>
  <si>
    <t>Demontáž.oplocení z prken</t>
  </si>
  <si>
    <t>58+11</t>
  </si>
  <si>
    <t>Konstrukce doplňkové stavební (zámečnické)</t>
  </si>
  <si>
    <t>Řezání plamenem (samostatně)</t>
  </si>
  <si>
    <t>Demontáž doplňků staveb o hmotnosti do 50 kg</t>
  </si>
  <si>
    <t>sloupky 50*50mm dl. 1,8m (2,27kg/m)</t>
  </si>
  <si>
    <t>33*1,8*2,27</t>
  </si>
  <si>
    <t>vodorovné  části plotu U 50*50mm (4,,59kg/m)</t>
  </si>
  <si>
    <t>((10*2)*4,59+(58-10)*4,59)</t>
  </si>
  <si>
    <t>Přesun hmot pro zámečnické konstr., výšky do 6 m</t>
  </si>
  <si>
    <t>Různé dokončovací konstrukce a práce inženýrských staveb</t>
  </si>
  <si>
    <t>Zálivka dutin betonem objemu do 0,01 m3</t>
  </si>
  <si>
    <t>zalití sloupku plotu do vyvrtaného otvoru v základech</t>
  </si>
  <si>
    <t>DN130mm, hloubka 400mm</t>
  </si>
  <si>
    <t>27*(0,0053)</t>
  </si>
  <si>
    <t>Bourání konstrukcí</t>
  </si>
  <si>
    <t>Odstranění betonových patek plotu</t>
  </si>
  <si>
    <t>Demontáž betonových plotových desek</t>
  </si>
  <si>
    <t>Bourání základů z betonu prostého</t>
  </si>
  <si>
    <t>(58-12,5)*0,4*0,4</t>
  </si>
  <si>
    <t>Prorážení otvorů a ostatní bourací práce</t>
  </si>
  <si>
    <t>Přesun hmot, oplocení a zvláštní obj. zděné do 10m</t>
  </si>
  <si>
    <t>Vrtání jádrové do prostého betonu do D 130 mm</t>
  </si>
  <si>
    <t>vrtání do stávajícího betonového základu-nové sloupky</t>
  </si>
  <si>
    <t>27*0,4</t>
  </si>
  <si>
    <t>Přesuny sutí</t>
  </si>
  <si>
    <t>Odvoz suti a vybour. hmot na skládku do 1 km</t>
  </si>
  <si>
    <t>14,6</t>
  </si>
  <si>
    <t>Příplatek k odvozu za každý další 1 km</t>
  </si>
  <si>
    <t>5*14,6</t>
  </si>
  <si>
    <t>Vnitrostaveništní doprava suti do 10 m</t>
  </si>
  <si>
    <t>Příplatek k vnitrost. dopravě suti za dalších 5 m</t>
  </si>
  <si>
    <t>Vodorovné přemístění suti nošením do 10 m</t>
  </si>
  <si>
    <t>Poplatek za skládku suti - směs betonu,cihel,dřeva</t>
  </si>
  <si>
    <t>Sloupek plotový  AXIS dl. 2200mm</t>
  </si>
  <si>
    <t>Plotový panel AXIS C, výška 1230mm, délka 2480mm-RAL 6005</t>
  </si>
  <si>
    <t>Úprava plotu-u stávající brány+řezání plotového pole a podhr. desky</t>
  </si>
  <si>
    <t>Směs travní parková II. mírná zátěž PROFI</t>
  </si>
  <si>
    <t>Doba výstavby:</t>
  </si>
  <si>
    <t>Zpracováno dne:</t>
  </si>
  <si>
    <t>MJ</t>
  </si>
  <si>
    <t>m2</t>
  </si>
  <si>
    <t>m3</t>
  </si>
  <si>
    <t>soubor</t>
  </si>
  <si>
    <t>kus</t>
  </si>
  <si>
    <t>m</t>
  </si>
  <si>
    <t>kg</t>
  </si>
  <si>
    <t>t</t>
  </si>
  <si>
    <t>kompl.</t>
  </si>
  <si>
    <t>Množství</t>
  </si>
  <si>
    <t>Cena/MJ</t>
  </si>
  <si>
    <t>(Kč)</t>
  </si>
  <si>
    <t>Náklady (Kč)</t>
  </si>
  <si>
    <t>Dodávka</t>
  </si>
  <si>
    <t>Celkem:</t>
  </si>
  <si>
    <t>Město Žďár nad Sázavou</t>
  </si>
  <si>
    <t>ing. Zbyněk Semerád</t>
  </si>
  <si>
    <t> </t>
  </si>
  <si>
    <t>Celkem</t>
  </si>
  <si>
    <t>Hmotnost (t)</t>
  </si>
  <si>
    <t>Jednot.</t>
  </si>
  <si>
    <t>Cenová</t>
  </si>
  <si>
    <t>soustava</t>
  </si>
  <si>
    <t>RTS I / 2021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</si>
  <si>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</si>
  <si>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</si>
  <si>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</si>
  <si>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</si>
  <si>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</si>
  <si>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</si>
  <si>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</si>
  <si>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</si>
  <si>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</si>
  <si>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</si>
  <si>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</si>
  <si>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</si>
  <si>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13_</t>
  </si>
  <si>
    <t>16_</t>
  </si>
  <si>
    <t>17_</t>
  </si>
  <si>
    <t>18_</t>
  </si>
  <si>
    <t>27_</t>
  </si>
  <si>
    <t>31_</t>
  </si>
  <si>
    <t>33_</t>
  </si>
  <si>
    <t>63_</t>
  </si>
  <si>
    <t>762_</t>
  </si>
  <si>
    <t>767_</t>
  </si>
  <si>
    <t>93_</t>
  </si>
  <si>
    <t>96_</t>
  </si>
  <si>
    <t>97_</t>
  </si>
  <si>
    <t>S0_</t>
  </si>
  <si>
    <t>Z99999_</t>
  </si>
  <si>
    <t>_1_</t>
  </si>
  <si>
    <t>_2_</t>
  </si>
  <si>
    <t>_3_</t>
  </si>
  <si>
    <t>_6_</t>
  </si>
  <si>
    <t>_76_</t>
  </si>
  <si>
    <t>_9_</t>
  </si>
  <si>
    <t>_Z_</t>
  </si>
  <si>
    <t>_</t>
  </si>
  <si>
    <t>MAT</t>
  </si>
  <si>
    <t>WORK</t>
  </si>
  <si>
    <t>CELK</t>
  </si>
  <si>
    <t>ISWORK</t>
  </si>
  <si>
    <t>P</t>
  </si>
  <si>
    <t>M</t>
  </si>
  <si>
    <t>GROUPCODE</t>
  </si>
  <si>
    <t>Výměna části plotu- 2021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</si>
</sst>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1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4" fillId="34" borderId="20" xfId="0" applyNumberFormat="1" applyFont="1" applyFill="1" applyBorder="1" applyAlignment="1" applyProtection="1">
      <alignment horizontal="right" vertical="center"/>
      <protection/>
    </xf>
    <xf numFmtId="49" fontId="15" fillId="35" borderId="21" xfId="0" applyNumberFormat="1" applyFont="1" applyFill="1" applyBorder="1" applyAlignment="1" applyProtection="1">
      <alignment horizontal="righ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21" xfId="0" applyNumberFormat="1" applyFont="1" applyFill="1" applyBorder="1" applyAlignment="1" applyProtection="1">
      <alignment horizontal="right" vertical="center"/>
      <protection/>
    </xf>
    <xf numFmtId="49" fontId="1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" fillId="35" borderId="22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21" xfId="0" applyNumberFormat="1" applyFont="1" applyFill="1" applyBorder="1" applyAlignment="1" applyProtection="1">
      <alignment horizontal="righ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1" fillId="36" borderId="0" xfId="0" applyNumberFormat="1" applyFont="1" applyFill="1" applyBorder="1" applyAlignment="1" applyProtection="1">
      <alignment horizontal="right" vertical="center"/>
      <protection/>
    </xf>
    <xf numFmtId="4" fontId="12" fillId="36" borderId="0" xfId="0" applyNumberFormat="1" applyFont="1" applyFill="1" applyBorder="1" applyAlignment="1" applyProtection="1">
      <alignment horizontal="right" vertical="center"/>
      <protection/>
    </xf>
    <xf numFmtId="4" fontId="13" fillId="36" borderId="0" xfId="0" applyNumberFormat="1" applyFont="1" applyFill="1" applyBorder="1" applyAlignment="1" applyProtection="1">
      <alignment horizontal="right" vertical="center"/>
      <protection/>
    </xf>
    <xf numFmtId="4" fontId="13" fillId="36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1" xfId="0" applyNumberFormat="1" applyFont="1" applyFill="1" applyBorder="1" applyAlignment="1" applyProtection="1">
      <alignment horizontal="left" vertical="center"/>
      <protection/>
    </xf>
    <xf numFmtId="49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49" fontId="4" fillId="33" borderId="44" xfId="0" applyNumberFormat="1" applyFont="1" applyFill="1" applyBorder="1" applyAlignment="1" applyProtection="1">
      <alignment horizontal="left" vertical="center"/>
      <protection/>
    </xf>
    <xf numFmtId="0" fontId="4" fillId="33" borderId="45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4" fillId="0" borderId="44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44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9" fillId="0" borderId="51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51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2" xfId="0" applyNumberFormat="1" applyFont="1" applyFill="1" applyBorder="1" applyAlignment="1" applyProtection="1">
      <alignment horizontal="left" vertical="center"/>
      <protection/>
    </xf>
    <xf numFmtId="4" fontId="4" fillId="0" borderId="51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2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56" xfId="0" applyNumberFormat="1" applyFont="1" applyFill="1" applyBorder="1" applyAlignment="1" applyProtection="1">
      <alignment horizontal="left" vertical="center"/>
      <protection/>
    </xf>
    <xf numFmtId="0" fontId="9" fillId="0" borderId="57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0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36" borderId="0" xfId="0" applyNumberFormat="1" applyFont="1" applyFill="1" applyBorder="1" applyAlignment="1" applyProtection="1">
      <alignment horizontal="left" vertical="center"/>
      <protection/>
    </xf>
    <xf numFmtId="0" fontId="1" fillId="36" borderId="26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0" fontId="1" fillId="36" borderId="0" xfId="0" applyNumberFormat="1" applyFont="1" applyFill="1" applyBorder="1" applyAlignment="1" applyProtection="1">
      <alignment horizontal="left" vertical="center"/>
      <protection/>
    </xf>
    <xf numFmtId="0" fontId="1" fillId="36" borderId="21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H13" sqref="H13:I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3.25">
      <c r="A1" s="88"/>
      <c r="B1" s="1"/>
      <c r="C1" s="123" t="s">
        <v>22</v>
      </c>
      <c r="D1" s="124"/>
      <c r="E1" s="124"/>
      <c r="F1" s="124"/>
      <c r="G1" s="124"/>
      <c r="H1" s="124"/>
      <c r="I1" s="124"/>
    </row>
    <row r="2" spans="1:10" ht="12.75">
      <c r="A2" s="125" t="s">
        <v>0</v>
      </c>
      <c r="B2" s="126"/>
      <c r="C2" s="127" t="str">
        <f>'Stavební rozpočet'!D2</f>
        <v>Výměna části plotu- 2021</v>
      </c>
      <c r="D2" s="128"/>
      <c r="E2" s="130" t="s">
        <v>32</v>
      </c>
      <c r="F2" s="130" t="str">
        <f>'Stavební rozpočet'!J2</f>
        <v>Město Žďár nad Sázavou</v>
      </c>
      <c r="G2" s="126"/>
      <c r="H2" s="130" t="s">
        <v>52</v>
      </c>
      <c r="I2" s="131" t="s">
        <v>56</v>
      </c>
      <c r="J2" s="18"/>
    </row>
    <row r="3" spans="1:10" ht="12.75">
      <c r="A3" s="120"/>
      <c r="B3" s="94"/>
      <c r="C3" s="129"/>
      <c r="D3" s="129"/>
      <c r="E3" s="94"/>
      <c r="F3" s="94"/>
      <c r="G3" s="94"/>
      <c r="H3" s="94"/>
      <c r="I3" s="122"/>
      <c r="J3" s="18"/>
    </row>
    <row r="4" spans="1:10" ht="12.75">
      <c r="A4" s="114" t="s">
        <v>1</v>
      </c>
      <c r="B4" s="94"/>
      <c r="C4" s="93" t="str">
        <f>'Stavební rozpočet'!D4</f>
        <v> </v>
      </c>
      <c r="D4" s="94"/>
      <c r="E4" s="93" t="s">
        <v>33</v>
      </c>
      <c r="F4" s="93" t="str">
        <f>'Stavební rozpočet'!J4</f>
        <v>ing. Zbyněk Semerád</v>
      </c>
      <c r="G4" s="94"/>
      <c r="H4" s="93" t="s">
        <v>52</v>
      </c>
      <c r="I4" s="121" t="s">
        <v>57</v>
      </c>
      <c r="J4" s="18"/>
    </row>
    <row r="5" spans="1:10" ht="12.75">
      <c r="A5" s="120"/>
      <c r="B5" s="94"/>
      <c r="C5" s="94"/>
      <c r="D5" s="94"/>
      <c r="E5" s="94"/>
      <c r="F5" s="94"/>
      <c r="G5" s="94"/>
      <c r="H5" s="94"/>
      <c r="I5" s="122"/>
      <c r="J5" s="18"/>
    </row>
    <row r="6" spans="1:10" ht="12.75">
      <c r="A6" s="114" t="s">
        <v>2</v>
      </c>
      <c r="B6" s="94"/>
      <c r="C6" s="93" t="str">
        <f>'Stavební rozpočet'!D6</f>
        <v>MŠ Veselská 26/39 , ZR</v>
      </c>
      <c r="D6" s="94"/>
      <c r="E6" s="93" t="s">
        <v>34</v>
      </c>
      <c r="F6" s="93" t="str">
        <f>'Stavební rozpočet'!J6</f>
        <v> </v>
      </c>
      <c r="G6" s="94"/>
      <c r="H6" s="93" t="s">
        <v>52</v>
      </c>
      <c r="I6" s="121"/>
      <c r="J6" s="18"/>
    </row>
    <row r="7" spans="1:10" ht="12.75">
      <c r="A7" s="120"/>
      <c r="B7" s="94"/>
      <c r="C7" s="94"/>
      <c r="D7" s="94"/>
      <c r="E7" s="94"/>
      <c r="F7" s="94"/>
      <c r="G7" s="94"/>
      <c r="H7" s="94"/>
      <c r="I7" s="122"/>
      <c r="J7" s="18"/>
    </row>
    <row r="8" spans="1:10" ht="12.75">
      <c r="A8" s="114" t="s">
        <v>3</v>
      </c>
      <c r="B8" s="94"/>
      <c r="C8" s="93" t="str">
        <f>'Stavební rozpočet'!H4</f>
        <v> </v>
      </c>
      <c r="D8" s="94"/>
      <c r="E8" s="93" t="s">
        <v>35</v>
      </c>
      <c r="F8" s="93" t="str">
        <f>'Stavební rozpočet'!H6</f>
        <v> </v>
      </c>
      <c r="G8" s="94"/>
      <c r="H8" s="117" t="s">
        <v>53</v>
      </c>
      <c r="I8" s="121" t="s">
        <v>58</v>
      </c>
      <c r="J8" s="18"/>
    </row>
    <row r="9" spans="1:10" ht="12.75">
      <c r="A9" s="120"/>
      <c r="B9" s="94"/>
      <c r="C9" s="94"/>
      <c r="D9" s="94"/>
      <c r="E9" s="94"/>
      <c r="F9" s="94"/>
      <c r="G9" s="94"/>
      <c r="H9" s="94"/>
      <c r="I9" s="122"/>
      <c r="J9" s="18"/>
    </row>
    <row r="10" spans="1:10" ht="12.75">
      <c r="A10" s="114" t="s">
        <v>4</v>
      </c>
      <c r="B10" s="94"/>
      <c r="C10" s="93" t="str">
        <f>'Stavební rozpočet'!D8</f>
        <v> </v>
      </c>
      <c r="D10" s="94"/>
      <c r="E10" s="93" t="s">
        <v>36</v>
      </c>
      <c r="F10" s="93" t="str">
        <f>'Stavební rozpočet'!J8</f>
        <v> </v>
      </c>
      <c r="G10" s="94"/>
      <c r="H10" s="117" t="s">
        <v>54</v>
      </c>
      <c r="I10" s="118">
        <f>'Stavební rozpočet'!H8</f>
        <v>0</v>
      </c>
      <c r="J10" s="18"/>
    </row>
    <row r="11" spans="1:10" ht="12.75">
      <c r="A11" s="115"/>
      <c r="B11" s="116"/>
      <c r="C11" s="116"/>
      <c r="D11" s="116"/>
      <c r="E11" s="116"/>
      <c r="F11" s="116"/>
      <c r="G11" s="116"/>
      <c r="H11" s="116"/>
      <c r="I11" s="119"/>
      <c r="J11" s="18"/>
    </row>
    <row r="12" spans="1:9" ht="23.25" customHeight="1">
      <c r="A12" s="110" t="s">
        <v>5</v>
      </c>
      <c r="B12" s="111"/>
      <c r="C12" s="111"/>
      <c r="D12" s="111"/>
      <c r="E12" s="111"/>
      <c r="F12" s="111"/>
      <c r="G12" s="111"/>
      <c r="H12" s="111"/>
      <c r="I12" s="111"/>
    </row>
    <row r="13" spans="1:10" ht="26.25" customHeight="1">
      <c r="A13" s="2" t="s">
        <v>6</v>
      </c>
      <c r="B13" s="112" t="s">
        <v>19</v>
      </c>
      <c r="C13" s="113"/>
      <c r="D13" s="2" t="s">
        <v>23</v>
      </c>
      <c r="E13" s="112" t="s">
        <v>37</v>
      </c>
      <c r="F13" s="113"/>
      <c r="G13" s="2" t="s">
        <v>38</v>
      </c>
      <c r="H13" s="112" t="s">
        <v>55</v>
      </c>
      <c r="I13" s="113"/>
      <c r="J13" s="18"/>
    </row>
    <row r="14" spans="1:10" ht="15" customHeight="1">
      <c r="A14" s="3" t="s">
        <v>7</v>
      </c>
      <c r="B14" s="8" t="s">
        <v>20</v>
      </c>
      <c r="C14" s="12">
        <f>SUM('Stavební rozpočet'!AB12:AB81)</f>
        <v>0</v>
      </c>
      <c r="D14" s="108" t="s">
        <v>24</v>
      </c>
      <c r="E14" s="109"/>
      <c r="F14" s="12">
        <f>VORN!I15</f>
        <v>0</v>
      </c>
      <c r="G14" s="108" t="s">
        <v>39</v>
      </c>
      <c r="H14" s="109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rozpočet'!AC12:AC81)</f>
        <v>0</v>
      </c>
      <c r="D15" s="108" t="s">
        <v>25</v>
      </c>
      <c r="E15" s="109"/>
      <c r="F15" s="12">
        <f>VORN!I16</f>
        <v>0</v>
      </c>
      <c r="G15" s="108" t="s">
        <v>40</v>
      </c>
      <c r="H15" s="109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rozpočet'!AD12:AD81)</f>
        <v>0</v>
      </c>
      <c r="D16" s="108" t="s">
        <v>26</v>
      </c>
      <c r="E16" s="109"/>
      <c r="F16" s="12">
        <f>VORN!I17</f>
        <v>0</v>
      </c>
      <c r="G16" s="108" t="s">
        <v>41</v>
      </c>
      <c r="H16" s="109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rozpočet'!AE12:AE81)</f>
        <v>0</v>
      </c>
      <c r="D17" s="108"/>
      <c r="E17" s="109"/>
      <c r="F17" s="13"/>
      <c r="G17" s="108" t="s">
        <v>42</v>
      </c>
      <c r="H17" s="109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rozpočet'!AF12:AF81)</f>
        <v>0</v>
      </c>
      <c r="D18" s="108"/>
      <c r="E18" s="109"/>
      <c r="F18" s="13"/>
      <c r="G18" s="108" t="s">
        <v>43</v>
      </c>
      <c r="H18" s="109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rozpočet'!AG12:AG81)</f>
        <v>0</v>
      </c>
      <c r="D19" s="108"/>
      <c r="E19" s="109"/>
      <c r="F19" s="13"/>
      <c r="G19" s="108" t="s">
        <v>44</v>
      </c>
      <c r="H19" s="109"/>
      <c r="I19" s="12">
        <f>VORN!I26</f>
        <v>0</v>
      </c>
      <c r="J19" s="18"/>
    </row>
    <row r="20" spans="1:10" ht="15" customHeight="1">
      <c r="A20" s="106" t="s">
        <v>10</v>
      </c>
      <c r="B20" s="107"/>
      <c r="C20" s="12">
        <f>SUM('Stavební rozpočet'!AH12:AH81)</f>
        <v>0</v>
      </c>
      <c r="D20" s="108"/>
      <c r="E20" s="109"/>
      <c r="F20" s="13"/>
      <c r="G20" s="108"/>
      <c r="H20" s="109"/>
      <c r="I20" s="13"/>
      <c r="J20" s="18"/>
    </row>
    <row r="21" spans="1:10" ht="15" customHeight="1">
      <c r="A21" s="106" t="s">
        <v>11</v>
      </c>
      <c r="B21" s="107"/>
      <c r="C21" s="12">
        <f>SUM('Stavební rozpočet'!Z12:Z81)</f>
        <v>0</v>
      </c>
      <c r="D21" s="108"/>
      <c r="E21" s="109"/>
      <c r="F21" s="13"/>
      <c r="G21" s="108"/>
      <c r="H21" s="109"/>
      <c r="I21" s="13"/>
      <c r="J21" s="18"/>
    </row>
    <row r="22" spans="1:10" ht="16.5" customHeight="1">
      <c r="A22" s="106" t="s">
        <v>12</v>
      </c>
      <c r="B22" s="107"/>
      <c r="C22" s="12">
        <f>SUM(C14:C21)</f>
        <v>0</v>
      </c>
      <c r="D22" s="106" t="s">
        <v>27</v>
      </c>
      <c r="E22" s="107"/>
      <c r="F22" s="12">
        <f>SUM(F14:F21)</f>
        <v>0</v>
      </c>
      <c r="G22" s="106" t="s">
        <v>45</v>
      </c>
      <c r="H22" s="107"/>
      <c r="I22" s="12">
        <f>SUM(I14:I21)</f>
        <v>0</v>
      </c>
      <c r="J22" s="18"/>
    </row>
    <row r="23" spans="1:10" ht="15" customHeight="1">
      <c r="A23" s="5"/>
      <c r="B23" s="5"/>
      <c r="C23" s="10"/>
      <c r="D23" s="106" t="s">
        <v>28</v>
      </c>
      <c r="E23" s="107"/>
      <c r="F23" s="14">
        <v>0</v>
      </c>
      <c r="G23" s="106" t="s">
        <v>46</v>
      </c>
      <c r="H23" s="107"/>
      <c r="I23" s="12">
        <v>0</v>
      </c>
      <c r="J23" s="18"/>
    </row>
    <row r="24" spans="4:10" ht="15" customHeight="1">
      <c r="D24" s="5"/>
      <c r="E24" s="5"/>
      <c r="F24" s="15"/>
      <c r="G24" s="106" t="s">
        <v>47</v>
      </c>
      <c r="H24" s="107"/>
      <c r="I24" s="12">
        <f>vorn_sum</f>
        <v>0</v>
      </c>
      <c r="J24" s="18"/>
    </row>
    <row r="25" spans="6:10" ht="15" customHeight="1">
      <c r="F25" s="16"/>
      <c r="G25" s="106" t="s">
        <v>48</v>
      </c>
      <c r="H25" s="107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01" t="s">
        <v>13</v>
      </c>
      <c r="B27" s="102"/>
      <c r="C27" s="20">
        <f>SUM('Stavební rozpočet'!AJ12:AJ81)</f>
        <v>0</v>
      </c>
      <c r="D27" s="11"/>
      <c r="E27" s="1"/>
      <c r="F27" s="1"/>
      <c r="G27" s="1"/>
      <c r="H27" s="1"/>
      <c r="I27" s="1"/>
    </row>
    <row r="28" spans="1:10" ht="15" customHeight="1">
      <c r="A28" s="101" t="s">
        <v>14</v>
      </c>
      <c r="B28" s="102"/>
      <c r="C28" s="20">
        <f>SUM('Stavební rozpočet'!AK12:AK81)</f>
        <v>0</v>
      </c>
      <c r="D28" s="101" t="s">
        <v>29</v>
      </c>
      <c r="E28" s="102"/>
      <c r="F28" s="20">
        <f>ROUND(C28*(15/100),2)</f>
        <v>0</v>
      </c>
      <c r="G28" s="101" t="s">
        <v>49</v>
      </c>
      <c r="H28" s="102"/>
      <c r="I28" s="20">
        <f>SUM(C27:C29)</f>
        <v>0</v>
      </c>
      <c r="J28" s="18"/>
    </row>
    <row r="29" spans="1:10" ht="15" customHeight="1">
      <c r="A29" s="101" t="s">
        <v>15</v>
      </c>
      <c r="B29" s="102"/>
      <c r="C29" s="20">
        <f>SUM('Stavební rozpočet'!AL12:AL81)+(F22+I22+F23+I23+I24+I25)</f>
        <v>0</v>
      </c>
      <c r="D29" s="101" t="s">
        <v>30</v>
      </c>
      <c r="E29" s="102"/>
      <c r="F29" s="20">
        <f>ROUND(C29*(21/100),2)</f>
        <v>0</v>
      </c>
      <c r="G29" s="101" t="s">
        <v>50</v>
      </c>
      <c r="H29" s="102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03" t="s">
        <v>16</v>
      </c>
      <c r="B31" s="104"/>
      <c r="C31" s="105"/>
      <c r="D31" s="103" t="s">
        <v>31</v>
      </c>
      <c r="E31" s="104"/>
      <c r="F31" s="105"/>
      <c r="G31" s="103" t="s">
        <v>51</v>
      </c>
      <c r="H31" s="104"/>
      <c r="I31" s="105"/>
      <c r="J31" s="19"/>
    </row>
    <row r="32" spans="1:10" ht="14.25" customHeight="1">
      <c r="A32" s="95"/>
      <c r="B32" s="96"/>
      <c r="C32" s="97"/>
      <c r="D32" s="95"/>
      <c r="E32" s="96"/>
      <c r="F32" s="97"/>
      <c r="G32" s="95"/>
      <c r="H32" s="96"/>
      <c r="I32" s="97"/>
      <c r="J32" s="19"/>
    </row>
    <row r="33" spans="1:10" ht="14.25" customHeight="1">
      <c r="A33" s="95"/>
      <c r="B33" s="96"/>
      <c r="C33" s="97"/>
      <c r="D33" s="95"/>
      <c r="E33" s="96"/>
      <c r="F33" s="97"/>
      <c r="G33" s="95"/>
      <c r="H33" s="96"/>
      <c r="I33" s="97"/>
      <c r="J33" s="19"/>
    </row>
    <row r="34" spans="1:10" ht="14.25" customHeight="1">
      <c r="A34" s="95"/>
      <c r="B34" s="96"/>
      <c r="C34" s="97"/>
      <c r="D34" s="95"/>
      <c r="E34" s="96"/>
      <c r="F34" s="97"/>
      <c r="G34" s="95"/>
      <c r="H34" s="96"/>
      <c r="I34" s="97"/>
      <c r="J34" s="19"/>
    </row>
    <row r="35" spans="1:10" ht="14.25" customHeight="1">
      <c r="A35" s="98" t="s">
        <v>17</v>
      </c>
      <c r="B35" s="99"/>
      <c r="C35" s="100"/>
      <c r="D35" s="98" t="s">
        <v>17</v>
      </c>
      <c r="E35" s="99"/>
      <c r="F35" s="100"/>
      <c r="G35" s="98" t="s">
        <v>17</v>
      </c>
      <c r="H35" s="99"/>
      <c r="I35" s="100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93"/>
      <c r="B37" s="94"/>
      <c r="C37" s="94"/>
      <c r="D37" s="94"/>
      <c r="E37" s="94"/>
      <c r="F37" s="94"/>
      <c r="G37" s="94"/>
      <c r="H37" s="94"/>
      <c r="I37" s="94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88"/>
      <c r="B1" s="1"/>
      <c r="C1" s="123" t="s">
        <v>67</v>
      </c>
      <c r="D1" s="124"/>
      <c r="E1" s="124"/>
      <c r="F1" s="124"/>
      <c r="G1" s="124"/>
      <c r="H1" s="124"/>
      <c r="I1" s="124"/>
    </row>
    <row r="2" spans="1:10" ht="12.75">
      <c r="A2" s="125" t="s">
        <v>0</v>
      </c>
      <c r="B2" s="126"/>
      <c r="C2" s="127" t="str">
        <f>'Stavební rozpočet'!D2</f>
        <v>Výměna části plotu- 2021</v>
      </c>
      <c r="D2" s="128"/>
      <c r="E2" s="130" t="s">
        <v>32</v>
      </c>
      <c r="F2" s="130" t="str">
        <f>'Stavební rozpočet'!J2</f>
        <v>Město Žďár nad Sázavou</v>
      </c>
      <c r="G2" s="126"/>
      <c r="H2" s="130" t="s">
        <v>52</v>
      </c>
      <c r="I2" s="131" t="s">
        <v>56</v>
      </c>
      <c r="J2" s="18"/>
    </row>
    <row r="3" spans="1:10" ht="12.75">
      <c r="A3" s="120"/>
      <c r="B3" s="94"/>
      <c r="C3" s="129"/>
      <c r="D3" s="129"/>
      <c r="E3" s="94"/>
      <c r="F3" s="94"/>
      <c r="G3" s="94"/>
      <c r="H3" s="94"/>
      <c r="I3" s="122"/>
      <c r="J3" s="18"/>
    </row>
    <row r="4" spans="1:10" ht="12.75">
      <c r="A4" s="114" t="s">
        <v>1</v>
      </c>
      <c r="B4" s="94"/>
      <c r="C4" s="93" t="str">
        <f>'Stavební rozpočet'!D4</f>
        <v> </v>
      </c>
      <c r="D4" s="94"/>
      <c r="E4" s="93" t="s">
        <v>33</v>
      </c>
      <c r="F4" s="93" t="str">
        <f>'Stavební rozpočet'!J4</f>
        <v>ing. Zbyněk Semerád</v>
      </c>
      <c r="G4" s="94"/>
      <c r="H4" s="93" t="s">
        <v>52</v>
      </c>
      <c r="I4" s="121" t="s">
        <v>57</v>
      </c>
      <c r="J4" s="18"/>
    </row>
    <row r="5" spans="1:10" ht="12.75">
      <c r="A5" s="120"/>
      <c r="B5" s="94"/>
      <c r="C5" s="94"/>
      <c r="D5" s="94"/>
      <c r="E5" s="94"/>
      <c r="F5" s="94"/>
      <c r="G5" s="94"/>
      <c r="H5" s="94"/>
      <c r="I5" s="122"/>
      <c r="J5" s="18"/>
    </row>
    <row r="6" spans="1:10" ht="12.75">
      <c r="A6" s="114" t="s">
        <v>2</v>
      </c>
      <c r="B6" s="94"/>
      <c r="C6" s="93" t="str">
        <f>'Stavební rozpočet'!D6</f>
        <v>MŠ Veselská 26/39 , ZR</v>
      </c>
      <c r="D6" s="94"/>
      <c r="E6" s="93" t="s">
        <v>34</v>
      </c>
      <c r="F6" s="93" t="str">
        <f>'Stavební rozpočet'!J6</f>
        <v> </v>
      </c>
      <c r="G6" s="94"/>
      <c r="H6" s="93" t="s">
        <v>52</v>
      </c>
      <c r="I6" s="121"/>
      <c r="J6" s="18"/>
    </row>
    <row r="7" spans="1:10" ht="12.75">
      <c r="A7" s="120"/>
      <c r="B7" s="94"/>
      <c r="C7" s="94"/>
      <c r="D7" s="94"/>
      <c r="E7" s="94"/>
      <c r="F7" s="94"/>
      <c r="G7" s="94"/>
      <c r="H7" s="94"/>
      <c r="I7" s="122"/>
      <c r="J7" s="18"/>
    </row>
    <row r="8" spans="1:10" ht="12.75">
      <c r="A8" s="114" t="s">
        <v>3</v>
      </c>
      <c r="B8" s="94"/>
      <c r="C8" s="93" t="str">
        <f>'Stavební rozpočet'!H4</f>
        <v> </v>
      </c>
      <c r="D8" s="94"/>
      <c r="E8" s="93" t="s">
        <v>35</v>
      </c>
      <c r="F8" s="93" t="str">
        <f>'Stavební rozpočet'!H6</f>
        <v> </v>
      </c>
      <c r="G8" s="94"/>
      <c r="H8" s="117" t="s">
        <v>53</v>
      </c>
      <c r="I8" s="121" t="s">
        <v>58</v>
      </c>
      <c r="J8" s="18"/>
    </row>
    <row r="9" spans="1:10" ht="12.75">
      <c r="A9" s="120"/>
      <c r="B9" s="94"/>
      <c r="C9" s="94"/>
      <c r="D9" s="94"/>
      <c r="E9" s="94"/>
      <c r="F9" s="94"/>
      <c r="G9" s="94"/>
      <c r="H9" s="94"/>
      <c r="I9" s="122"/>
      <c r="J9" s="18"/>
    </row>
    <row r="10" spans="1:10" ht="12.75">
      <c r="A10" s="114" t="s">
        <v>4</v>
      </c>
      <c r="B10" s="94"/>
      <c r="C10" s="93" t="str">
        <f>'Stavební rozpočet'!D8</f>
        <v> </v>
      </c>
      <c r="D10" s="94"/>
      <c r="E10" s="93" t="s">
        <v>36</v>
      </c>
      <c r="F10" s="93" t="str">
        <f>'Stavební rozpočet'!J8</f>
        <v> </v>
      </c>
      <c r="G10" s="94"/>
      <c r="H10" s="117" t="s">
        <v>54</v>
      </c>
      <c r="I10" s="118">
        <f>'Stavební rozpočet'!H8</f>
        <v>0</v>
      </c>
      <c r="J10" s="18"/>
    </row>
    <row r="11" spans="1:10" ht="12.75">
      <c r="A11" s="115"/>
      <c r="B11" s="116"/>
      <c r="C11" s="116"/>
      <c r="D11" s="116"/>
      <c r="E11" s="116"/>
      <c r="F11" s="116"/>
      <c r="G11" s="116"/>
      <c r="H11" s="116"/>
      <c r="I11" s="119"/>
      <c r="J11" s="1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44" t="s">
        <v>59</v>
      </c>
      <c r="B13" s="145"/>
      <c r="C13" s="145"/>
      <c r="D13" s="145"/>
      <c r="E13" s="145"/>
      <c r="F13" s="22"/>
      <c r="G13" s="22"/>
      <c r="H13" s="22"/>
      <c r="I13" s="22"/>
    </row>
    <row r="14" spans="1:10" ht="12.75">
      <c r="A14" s="146" t="s">
        <v>60</v>
      </c>
      <c r="B14" s="147"/>
      <c r="C14" s="147"/>
      <c r="D14" s="147"/>
      <c r="E14" s="148"/>
      <c r="F14" s="23" t="s">
        <v>68</v>
      </c>
      <c r="G14" s="23" t="s">
        <v>69</v>
      </c>
      <c r="H14" s="23" t="s">
        <v>70</v>
      </c>
      <c r="I14" s="23" t="s">
        <v>68</v>
      </c>
      <c r="J14" s="19"/>
    </row>
    <row r="15" spans="1:10" ht="12.75">
      <c r="A15" s="149" t="s">
        <v>24</v>
      </c>
      <c r="B15" s="150"/>
      <c r="C15" s="150"/>
      <c r="D15" s="150"/>
      <c r="E15" s="151"/>
      <c r="F15" s="24">
        <v>0</v>
      </c>
      <c r="G15" s="27"/>
      <c r="H15" s="27"/>
      <c r="I15" s="24">
        <f>F15</f>
        <v>0</v>
      </c>
      <c r="J15" s="18"/>
    </row>
    <row r="16" spans="1:10" ht="12.75">
      <c r="A16" s="149" t="s">
        <v>25</v>
      </c>
      <c r="B16" s="150"/>
      <c r="C16" s="150"/>
      <c r="D16" s="150"/>
      <c r="E16" s="151"/>
      <c r="F16" s="24">
        <v>0</v>
      </c>
      <c r="G16" s="27"/>
      <c r="H16" s="27"/>
      <c r="I16" s="24">
        <f>F16</f>
        <v>0</v>
      </c>
      <c r="J16" s="18"/>
    </row>
    <row r="17" spans="1:10" ht="12.75">
      <c r="A17" s="132" t="s">
        <v>26</v>
      </c>
      <c r="B17" s="133"/>
      <c r="C17" s="133"/>
      <c r="D17" s="133"/>
      <c r="E17" s="134"/>
      <c r="F17" s="25">
        <v>0</v>
      </c>
      <c r="G17" s="28"/>
      <c r="H17" s="28"/>
      <c r="I17" s="25">
        <f>F17</f>
        <v>0</v>
      </c>
      <c r="J17" s="18"/>
    </row>
    <row r="18" spans="1:10" ht="12.75">
      <c r="A18" s="135" t="s">
        <v>61</v>
      </c>
      <c r="B18" s="136"/>
      <c r="C18" s="136"/>
      <c r="D18" s="136"/>
      <c r="E18" s="137"/>
      <c r="F18" s="26"/>
      <c r="G18" s="29"/>
      <c r="H18" s="29"/>
      <c r="I18" s="30">
        <f>SUM(I15:I17)</f>
        <v>0</v>
      </c>
      <c r="J18" s="19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146" t="s">
        <v>55</v>
      </c>
      <c r="B20" s="147"/>
      <c r="C20" s="147"/>
      <c r="D20" s="147"/>
      <c r="E20" s="148"/>
      <c r="F20" s="23" t="s">
        <v>68</v>
      </c>
      <c r="G20" s="23" t="s">
        <v>69</v>
      </c>
      <c r="H20" s="23" t="s">
        <v>70</v>
      </c>
      <c r="I20" s="23" t="s">
        <v>68</v>
      </c>
      <c r="J20" s="19"/>
    </row>
    <row r="21" spans="1:10" ht="12.75">
      <c r="A21" s="149" t="s">
        <v>39</v>
      </c>
      <c r="B21" s="150"/>
      <c r="C21" s="150"/>
      <c r="D21" s="150"/>
      <c r="E21" s="151"/>
      <c r="F21" s="27"/>
      <c r="G21" s="24">
        <v>2.6</v>
      </c>
      <c r="H21" s="24">
        <f>'Krycí list rozpočtu'!C22</f>
        <v>0</v>
      </c>
      <c r="I21" s="24">
        <f>ROUND((G21/100)*H21,2)</f>
        <v>0</v>
      </c>
      <c r="J21" s="18"/>
    </row>
    <row r="22" spans="1:10" ht="12.75">
      <c r="A22" s="149" t="s">
        <v>40</v>
      </c>
      <c r="B22" s="150"/>
      <c r="C22" s="150"/>
      <c r="D22" s="150"/>
      <c r="E22" s="151"/>
      <c r="F22" s="24">
        <v>0</v>
      </c>
      <c r="G22" s="27"/>
      <c r="H22" s="27"/>
      <c r="I22" s="24">
        <f>F22</f>
        <v>0</v>
      </c>
      <c r="J22" s="18"/>
    </row>
    <row r="23" spans="1:10" ht="12.75">
      <c r="A23" s="149" t="s">
        <v>41</v>
      </c>
      <c r="B23" s="150"/>
      <c r="C23" s="150"/>
      <c r="D23" s="150"/>
      <c r="E23" s="151"/>
      <c r="F23" s="24">
        <v>0</v>
      </c>
      <c r="G23" s="27"/>
      <c r="H23" s="27"/>
      <c r="I23" s="24">
        <f>F23</f>
        <v>0</v>
      </c>
      <c r="J23" s="18"/>
    </row>
    <row r="24" spans="1:10" ht="12.75">
      <c r="A24" s="149" t="s">
        <v>42</v>
      </c>
      <c r="B24" s="150"/>
      <c r="C24" s="150"/>
      <c r="D24" s="150"/>
      <c r="E24" s="151"/>
      <c r="F24" s="24">
        <v>0</v>
      </c>
      <c r="G24" s="27"/>
      <c r="H24" s="27"/>
      <c r="I24" s="24">
        <f>F24</f>
        <v>0</v>
      </c>
      <c r="J24" s="18"/>
    </row>
    <row r="25" spans="1:10" ht="12.75">
      <c r="A25" s="149" t="s">
        <v>43</v>
      </c>
      <c r="B25" s="150"/>
      <c r="C25" s="150"/>
      <c r="D25" s="150"/>
      <c r="E25" s="151"/>
      <c r="F25" s="24">
        <v>0</v>
      </c>
      <c r="G25" s="27"/>
      <c r="H25" s="27"/>
      <c r="I25" s="24">
        <f>F25</f>
        <v>0</v>
      </c>
      <c r="J25" s="18"/>
    </row>
    <row r="26" spans="1:10" ht="12.75">
      <c r="A26" s="132" t="s">
        <v>44</v>
      </c>
      <c r="B26" s="133"/>
      <c r="C26" s="133"/>
      <c r="D26" s="133"/>
      <c r="E26" s="134"/>
      <c r="F26" s="25">
        <v>0</v>
      </c>
      <c r="G26" s="28"/>
      <c r="H26" s="28"/>
      <c r="I26" s="25">
        <f>F26</f>
        <v>0</v>
      </c>
      <c r="J26" s="18"/>
    </row>
    <row r="27" spans="1:10" ht="12.75">
      <c r="A27" s="135" t="s">
        <v>62</v>
      </c>
      <c r="B27" s="136"/>
      <c r="C27" s="136"/>
      <c r="D27" s="136"/>
      <c r="E27" s="137"/>
      <c r="F27" s="26"/>
      <c r="G27" s="29"/>
      <c r="H27" s="29"/>
      <c r="I27" s="30">
        <f>SUM(I21:I26)</f>
        <v>0</v>
      </c>
      <c r="J27" s="19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138" t="s">
        <v>63</v>
      </c>
      <c r="B29" s="139"/>
      <c r="C29" s="139"/>
      <c r="D29" s="139"/>
      <c r="E29" s="140"/>
      <c r="F29" s="141">
        <f>I18+I27</f>
        <v>0</v>
      </c>
      <c r="G29" s="142"/>
      <c r="H29" s="142"/>
      <c r="I29" s="143"/>
      <c r="J29" s="1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44" t="s">
        <v>64</v>
      </c>
      <c r="B33" s="145"/>
      <c r="C33" s="145"/>
      <c r="D33" s="145"/>
      <c r="E33" s="145"/>
      <c r="F33" s="22"/>
      <c r="G33" s="22"/>
      <c r="H33" s="22"/>
      <c r="I33" s="22"/>
    </row>
    <row r="34" spans="1:10" ht="12.75">
      <c r="A34" s="146" t="s">
        <v>65</v>
      </c>
      <c r="B34" s="147"/>
      <c r="C34" s="147"/>
      <c r="D34" s="147"/>
      <c r="E34" s="148"/>
      <c r="F34" s="23" t="s">
        <v>68</v>
      </c>
      <c r="G34" s="23" t="s">
        <v>69</v>
      </c>
      <c r="H34" s="23" t="s">
        <v>70</v>
      </c>
      <c r="I34" s="23" t="s">
        <v>68</v>
      </c>
      <c r="J34" s="19"/>
    </row>
    <row r="35" spans="1:10" ht="12.75">
      <c r="A35" s="132"/>
      <c r="B35" s="133"/>
      <c r="C35" s="133"/>
      <c r="D35" s="133"/>
      <c r="E35" s="134"/>
      <c r="F35" s="25">
        <v>0</v>
      </c>
      <c r="G35" s="28"/>
      <c r="H35" s="28"/>
      <c r="I35" s="25">
        <f>F35</f>
        <v>0</v>
      </c>
      <c r="J35" s="18"/>
    </row>
    <row r="36" spans="1:10" ht="12.75">
      <c r="A36" s="135" t="s">
        <v>66</v>
      </c>
      <c r="B36" s="136"/>
      <c r="C36" s="136"/>
      <c r="D36" s="136"/>
      <c r="E36" s="137"/>
      <c r="F36" s="26"/>
      <c r="G36" s="29"/>
      <c r="H36" s="29"/>
      <c r="I36" s="30">
        <f>SUM(I35:I35)</f>
        <v>0</v>
      </c>
      <c r="J36" s="1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35:E35"/>
    <mergeCell ref="A36:E36"/>
    <mergeCell ref="A26:E26"/>
    <mergeCell ref="A27:E27"/>
    <mergeCell ref="A29:E29"/>
    <mergeCell ref="F29:I29"/>
    <mergeCell ref="A33:E33"/>
    <mergeCell ref="A34:E34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J6" sqref="J6:N7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8.57421875" style="0" customWidth="1"/>
    <col min="5" max="5" width="7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78" t="s">
        <v>71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5" ht="12.75">
      <c r="A2" s="125" t="s">
        <v>0</v>
      </c>
      <c r="B2" s="126"/>
      <c r="C2" s="126"/>
      <c r="D2" s="127" t="s">
        <v>289</v>
      </c>
      <c r="E2" s="179" t="s">
        <v>221</v>
      </c>
      <c r="F2" s="126"/>
      <c r="G2" s="126"/>
      <c r="H2" s="179" t="s">
        <v>73</v>
      </c>
      <c r="I2" s="130" t="s">
        <v>32</v>
      </c>
      <c r="J2" s="130" t="s">
        <v>238</v>
      </c>
      <c r="K2" s="126"/>
      <c r="L2" s="126"/>
      <c r="M2" s="126"/>
      <c r="N2" s="180"/>
      <c r="O2" s="18"/>
    </row>
    <row r="3" spans="1:15" ht="12.75">
      <c r="A3" s="120"/>
      <c r="B3" s="94"/>
      <c r="C3" s="94"/>
      <c r="D3" s="129"/>
      <c r="E3" s="94"/>
      <c r="F3" s="94"/>
      <c r="G3" s="94"/>
      <c r="H3" s="94"/>
      <c r="I3" s="94"/>
      <c r="J3" s="94"/>
      <c r="K3" s="94"/>
      <c r="L3" s="94"/>
      <c r="M3" s="94"/>
      <c r="N3" s="122"/>
      <c r="O3" s="18"/>
    </row>
    <row r="4" spans="1:15" ht="12.75">
      <c r="A4" s="114" t="s">
        <v>1</v>
      </c>
      <c r="B4" s="94"/>
      <c r="C4" s="94"/>
      <c r="D4" s="93" t="s">
        <v>73</v>
      </c>
      <c r="E4" s="117" t="s">
        <v>3</v>
      </c>
      <c r="F4" s="94"/>
      <c r="G4" s="94"/>
      <c r="H4" s="117" t="s">
        <v>73</v>
      </c>
      <c r="I4" s="93" t="s">
        <v>33</v>
      </c>
      <c r="J4" s="93" t="s">
        <v>239</v>
      </c>
      <c r="K4" s="94"/>
      <c r="L4" s="94"/>
      <c r="M4" s="94"/>
      <c r="N4" s="122"/>
      <c r="O4" s="18"/>
    </row>
    <row r="5" spans="1:15" ht="12.75">
      <c r="A5" s="120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122"/>
      <c r="O5" s="18"/>
    </row>
    <row r="6" spans="1:15" ht="12.75">
      <c r="A6" s="114" t="s">
        <v>2</v>
      </c>
      <c r="B6" s="94"/>
      <c r="C6" s="94"/>
      <c r="D6" s="93" t="s">
        <v>151</v>
      </c>
      <c r="E6" s="117" t="s">
        <v>35</v>
      </c>
      <c r="F6" s="94"/>
      <c r="G6" s="94"/>
      <c r="H6" s="117" t="s">
        <v>73</v>
      </c>
      <c r="I6" s="93" t="s">
        <v>34</v>
      </c>
      <c r="J6" s="173" t="s">
        <v>240</v>
      </c>
      <c r="K6" s="176"/>
      <c r="L6" s="176"/>
      <c r="M6" s="176"/>
      <c r="N6" s="177"/>
      <c r="O6" s="18"/>
    </row>
    <row r="7" spans="1:15" ht="12.75">
      <c r="A7" s="120"/>
      <c r="B7" s="94"/>
      <c r="C7" s="94"/>
      <c r="D7" s="94"/>
      <c r="E7" s="94"/>
      <c r="F7" s="94"/>
      <c r="G7" s="94"/>
      <c r="H7" s="94"/>
      <c r="I7" s="94"/>
      <c r="J7" s="176"/>
      <c r="K7" s="176"/>
      <c r="L7" s="176"/>
      <c r="M7" s="176"/>
      <c r="N7" s="177"/>
      <c r="O7" s="18"/>
    </row>
    <row r="8" spans="1:15" ht="12.75">
      <c r="A8" s="114" t="s">
        <v>4</v>
      </c>
      <c r="B8" s="94"/>
      <c r="C8" s="94"/>
      <c r="D8" s="93" t="s">
        <v>73</v>
      </c>
      <c r="E8" s="117" t="s">
        <v>222</v>
      </c>
      <c r="F8" s="94"/>
      <c r="G8" s="94"/>
      <c r="H8" s="173"/>
      <c r="I8" s="93" t="s">
        <v>36</v>
      </c>
      <c r="J8" s="117" t="s">
        <v>240</v>
      </c>
      <c r="K8" s="94"/>
      <c r="L8" s="94"/>
      <c r="M8" s="94"/>
      <c r="N8" s="122"/>
      <c r="O8" s="18"/>
    </row>
    <row r="9" spans="1:15" ht="12.75">
      <c r="A9" s="171"/>
      <c r="B9" s="172"/>
      <c r="C9" s="172"/>
      <c r="D9" s="172"/>
      <c r="E9" s="172"/>
      <c r="F9" s="172"/>
      <c r="G9" s="172"/>
      <c r="H9" s="174"/>
      <c r="I9" s="172"/>
      <c r="J9" s="172"/>
      <c r="K9" s="172"/>
      <c r="L9" s="172"/>
      <c r="M9" s="172"/>
      <c r="N9" s="175"/>
      <c r="O9" s="18"/>
    </row>
    <row r="10" spans="1:64" ht="12.75">
      <c r="A10" s="31" t="s">
        <v>72</v>
      </c>
      <c r="B10" s="39" t="s">
        <v>108</v>
      </c>
      <c r="C10" s="39" t="s">
        <v>109</v>
      </c>
      <c r="D10" s="162" t="s">
        <v>152</v>
      </c>
      <c r="E10" s="163"/>
      <c r="F10" s="39" t="s">
        <v>223</v>
      </c>
      <c r="G10" s="50" t="s">
        <v>232</v>
      </c>
      <c r="H10" s="55" t="s">
        <v>233</v>
      </c>
      <c r="I10" s="164" t="s">
        <v>235</v>
      </c>
      <c r="J10" s="165"/>
      <c r="K10" s="166"/>
      <c r="L10" s="164" t="s">
        <v>242</v>
      </c>
      <c r="M10" s="166"/>
      <c r="N10" s="62" t="s">
        <v>244</v>
      </c>
      <c r="O10" s="19"/>
      <c r="BK10" s="61" t="s">
        <v>285</v>
      </c>
      <c r="BL10" s="73" t="s">
        <v>288</v>
      </c>
    </row>
    <row r="11" spans="1:62" ht="12.75">
      <c r="A11" s="32" t="s">
        <v>73</v>
      </c>
      <c r="B11" s="40" t="s">
        <v>73</v>
      </c>
      <c r="C11" s="40" t="s">
        <v>73</v>
      </c>
      <c r="D11" s="167" t="s">
        <v>153</v>
      </c>
      <c r="E11" s="168"/>
      <c r="F11" s="40" t="s">
        <v>73</v>
      </c>
      <c r="G11" s="40" t="s">
        <v>73</v>
      </c>
      <c r="H11" s="56" t="s">
        <v>234</v>
      </c>
      <c r="I11" s="57" t="s">
        <v>236</v>
      </c>
      <c r="J11" s="58" t="s">
        <v>21</v>
      </c>
      <c r="K11" s="59" t="s">
        <v>241</v>
      </c>
      <c r="L11" s="57" t="s">
        <v>243</v>
      </c>
      <c r="M11" s="59" t="s">
        <v>241</v>
      </c>
      <c r="N11" s="63" t="s">
        <v>245</v>
      </c>
      <c r="O11" s="19"/>
      <c r="Z11" s="61" t="s">
        <v>248</v>
      </c>
      <c r="AA11" s="61" t="s">
        <v>249</v>
      </c>
      <c r="AB11" s="61" t="s">
        <v>250</v>
      </c>
      <c r="AC11" s="61" t="s">
        <v>251</v>
      </c>
      <c r="AD11" s="61" t="s">
        <v>252</v>
      </c>
      <c r="AE11" s="61" t="s">
        <v>253</v>
      </c>
      <c r="AF11" s="61" t="s">
        <v>254</v>
      </c>
      <c r="AG11" s="61" t="s">
        <v>255</v>
      </c>
      <c r="AH11" s="61" t="s">
        <v>256</v>
      </c>
      <c r="BH11" s="61" t="s">
        <v>282</v>
      </c>
      <c r="BI11" s="61" t="s">
        <v>283</v>
      </c>
      <c r="BJ11" s="61" t="s">
        <v>284</v>
      </c>
    </row>
    <row r="12" spans="1:15" ht="12.75">
      <c r="A12" s="33"/>
      <c r="B12" s="41"/>
      <c r="C12" s="41"/>
      <c r="D12" s="169" t="s">
        <v>154</v>
      </c>
      <c r="E12" s="170"/>
      <c r="F12" s="48" t="s">
        <v>73</v>
      </c>
      <c r="G12" s="48" t="s">
        <v>73</v>
      </c>
      <c r="H12" s="48" t="s">
        <v>73</v>
      </c>
      <c r="I12" s="74">
        <f>I13+I15+I20+I23+I25+I30+I32+I35+I37+I41+I44+I52+I57+I62+I67+I77</f>
        <v>0</v>
      </c>
      <c r="J12" s="74">
        <f>J13+J15+J20+J23+J25+J30+J32+J35+J37+J41+J44+J52+J57+J62+J67+J77</f>
        <v>0</v>
      </c>
      <c r="K12" s="74">
        <f>K13+K15+K20+K23+K25+K30+K32+K35+K37+K41+K44+K52+K57+K62+K67+K77</f>
        <v>0</v>
      </c>
      <c r="L12" s="60"/>
      <c r="M12" s="74">
        <f>M13+M15+M20+M23+M25+M30+M32+M35+M37+M41+M44+M52+M57+M62+M67+M77</f>
        <v>40.2780895</v>
      </c>
      <c r="N12" s="64"/>
      <c r="O12" s="18"/>
    </row>
    <row r="13" spans="1:47" ht="12.75">
      <c r="A13" s="77"/>
      <c r="B13" s="78"/>
      <c r="C13" s="78" t="s">
        <v>84</v>
      </c>
      <c r="D13" s="161" t="s">
        <v>155</v>
      </c>
      <c r="E13" s="159"/>
      <c r="F13" s="79" t="s">
        <v>73</v>
      </c>
      <c r="G13" s="79" t="s">
        <v>73</v>
      </c>
      <c r="H13" s="79" t="s">
        <v>73</v>
      </c>
      <c r="I13" s="80">
        <f>SUM(I14:I14)</f>
        <v>0</v>
      </c>
      <c r="J13" s="80">
        <f>SUM(J14:J14)</f>
        <v>0</v>
      </c>
      <c r="K13" s="80">
        <f>SUM(K14:K14)</f>
        <v>0</v>
      </c>
      <c r="L13" s="81"/>
      <c r="M13" s="80">
        <f>SUM(M14:M14)</f>
        <v>0</v>
      </c>
      <c r="N13" s="82"/>
      <c r="O13" s="18"/>
      <c r="AI13" s="61"/>
      <c r="AS13" s="75">
        <f>SUM(AJ14:AJ14)</f>
        <v>0</v>
      </c>
      <c r="AT13" s="75">
        <f>SUM(AK14:AK14)</f>
        <v>0</v>
      </c>
      <c r="AU13" s="75">
        <f>SUM(AL14:AL14)</f>
        <v>0</v>
      </c>
    </row>
    <row r="14" spans="1:64" ht="12.75">
      <c r="A14" s="83" t="s">
        <v>74</v>
      </c>
      <c r="B14" s="17"/>
      <c r="C14" s="17" t="s">
        <v>110</v>
      </c>
      <c r="D14" s="117" t="s">
        <v>156</v>
      </c>
      <c r="E14" s="157"/>
      <c r="F14" s="17" t="s">
        <v>224</v>
      </c>
      <c r="G14" s="69">
        <v>12</v>
      </c>
      <c r="H14" s="89"/>
      <c r="I14" s="69">
        <f>G14*AO14</f>
        <v>0</v>
      </c>
      <c r="J14" s="69">
        <f>G14*AP14</f>
        <v>0</v>
      </c>
      <c r="K14" s="69">
        <f>G14*H14</f>
        <v>0</v>
      </c>
      <c r="L14" s="69">
        <v>0</v>
      </c>
      <c r="M14" s="69">
        <f>G14*L14</f>
        <v>0</v>
      </c>
      <c r="N14" s="84" t="s">
        <v>246</v>
      </c>
      <c r="O14" s="18"/>
      <c r="Z14" s="69">
        <f>IF(AQ14="5",BJ14,0)</f>
        <v>0</v>
      </c>
      <c r="AB14" s="69">
        <f>IF(AQ14="1",BH14,0)</f>
        <v>0</v>
      </c>
      <c r="AC14" s="69">
        <f>IF(AQ14="1",BI14,0)</f>
        <v>0</v>
      </c>
      <c r="AD14" s="69">
        <f>IF(AQ14="7",BH14,0)</f>
        <v>0</v>
      </c>
      <c r="AE14" s="69">
        <f>IF(AQ14="7",BI14,0)</f>
        <v>0</v>
      </c>
      <c r="AF14" s="69">
        <f>IF(AQ14="2",BH14,0)</f>
        <v>0</v>
      </c>
      <c r="AG14" s="69">
        <f>IF(AQ14="2",BI14,0)</f>
        <v>0</v>
      </c>
      <c r="AH14" s="69">
        <f>IF(AQ14="0",BJ14,0)</f>
        <v>0</v>
      </c>
      <c r="AI14" s="61"/>
      <c r="AJ14" s="51">
        <f>IF(AN14=0,K14,0)</f>
        <v>0</v>
      </c>
      <c r="AK14" s="51">
        <f>IF(AN14=15,K14,0)</f>
        <v>0</v>
      </c>
      <c r="AL14" s="51">
        <f>IF(AN14=21,K14,0)</f>
        <v>0</v>
      </c>
      <c r="AN14" s="69">
        <v>21</v>
      </c>
      <c r="AO14" s="69">
        <f>H14*0</f>
        <v>0</v>
      </c>
      <c r="AP14" s="69">
        <f>H14*(1-0)</f>
        <v>0</v>
      </c>
      <c r="AQ14" s="70" t="s">
        <v>74</v>
      </c>
      <c r="AV14" s="69">
        <f>AW14+AX14</f>
        <v>0</v>
      </c>
      <c r="AW14" s="69">
        <f>G14*AO14</f>
        <v>0</v>
      </c>
      <c r="AX14" s="69">
        <f>G14*AP14</f>
        <v>0</v>
      </c>
      <c r="AY14" s="72" t="s">
        <v>258</v>
      </c>
      <c r="AZ14" s="72" t="s">
        <v>274</v>
      </c>
      <c r="BA14" s="61" t="s">
        <v>281</v>
      </c>
      <c r="BC14" s="69">
        <f>AW14+AX14</f>
        <v>0</v>
      </c>
      <c r="BD14" s="69">
        <f>H14/(100-BE14)*100</f>
        <v>0</v>
      </c>
      <c r="BE14" s="69">
        <v>0</v>
      </c>
      <c r="BF14" s="69">
        <f>M14</f>
        <v>0</v>
      </c>
      <c r="BH14" s="51">
        <f>G14*AO14</f>
        <v>0</v>
      </c>
      <c r="BI14" s="51">
        <f>G14*AP14</f>
        <v>0</v>
      </c>
      <c r="BJ14" s="51">
        <f>G14*H14</f>
        <v>0</v>
      </c>
      <c r="BK14" s="51" t="s">
        <v>286</v>
      </c>
      <c r="BL14" s="69">
        <v>11</v>
      </c>
    </row>
    <row r="15" spans="1:47" ht="12.75">
      <c r="A15" s="77"/>
      <c r="B15" s="78"/>
      <c r="C15" s="78" t="s">
        <v>86</v>
      </c>
      <c r="D15" s="161" t="s">
        <v>157</v>
      </c>
      <c r="E15" s="159"/>
      <c r="F15" s="79" t="s">
        <v>73</v>
      </c>
      <c r="G15" s="79" t="s">
        <v>73</v>
      </c>
      <c r="H15" s="79"/>
      <c r="I15" s="80">
        <f>SUM(I16:I19)</f>
        <v>0</v>
      </c>
      <c r="J15" s="80">
        <f>SUM(J16:J19)</f>
        <v>0</v>
      </c>
      <c r="K15" s="80">
        <f>SUM(K16:K19)</f>
        <v>0</v>
      </c>
      <c r="L15" s="81"/>
      <c r="M15" s="80">
        <f>SUM(M16:M19)</f>
        <v>0</v>
      </c>
      <c r="N15" s="82"/>
      <c r="O15" s="18"/>
      <c r="AI15" s="61"/>
      <c r="AS15" s="75">
        <f>SUM(AJ16:AJ19)</f>
        <v>0</v>
      </c>
      <c r="AT15" s="75">
        <f>SUM(AK16:AK19)</f>
        <v>0</v>
      </c>
      <c r="AU15" s="75">
        <f>SUM(AL16:AL19)</f>
        <v>0</v>
      </c>
    </row>
    <row r="16" spans="1:64" ht="12.75">
      <c r="A16" s="83" t="s">
        <v>75</v>
      </c>
      <c r="B16" s="17"/>
      <c r="C16" s="17" t="s">
        <v>111</v>
      </c>
      <c r="D16" s="117" t="s">
        <v>158</v>
      </c>
      <c r="E16" s="157"/>
      <c r="F16" s="17" t="s">
        <v>225</v>
      </c>
      <c r="G16" s="69">
        <v>3.84</v>
      </c>
      <c r="H16" s="89"/>
      <c r="I16" s="69">
        <f>G16*AO16</f>
        <v>0</v>
      </c>
      <c r="J16" s="69">
        <f>G16*AP16</f>
        <v>0</v>
      </c>
      <c r="K16" s="69">
        <f>G16*H16</f>
        <v>0</v>
      </c>
      <c r="L16" s="69">
        <v>0</v>
      </c>
      <c r="M16" s="69">
        <f>G16*L16</f>
        <v>0</v>
      </c>
      <c r="N16" s="84" t="s">
        <v>246</v>
      </c>
      <c r="O16" s="18"/>
      <c r="Z16" s="69">
        <f>IF(AQ16="5",BJ16,0)</f>
        <v>0</v>
      </c>
      <c r="AB16" s="69">
        <f>IF(AQ16="1",BH16,0)</f>
        <v>0</v>
      </c>
      <c r="AC16" s="69">
        <f>IF(AQ16="1",BI16,0)</f>
        <v>0</v>
      </c>
      <c r="AD16" s="69">
        <f>IF(AQ16="7",BH16,0)</f>
        <v>0</v>
      </c>
      <c r="AE16" s="69">
        <f>IF(AQ16="7",BI16,0)</f>
        <v>0</v>
      </c>
      <c r="AF16" s="69">
        <f>IF(AQ16="2",BH16,0)</f>
        <v>0</v>
      </c>
      <c r="AG16" s="69">
        <f>IF(AQ16="2",BI16,0)</f>
        <v>0</v>
      </c>
      <c r="AH16" s="69">
        <f>IF(AQ16="0",BJ16,0)</f>
        <v>0</v>
      </c>
      <c r="AI16" s="61"/>
      <c r="AJ16" s="51">
        <f>IF(AN16=0,K16,0)</f>
        <v>0</v>
      </c>
      <c r="AK16" s="51">
        <f>IF(AN16=15,K16,0)</f>
        <v>0</v>
      </c>
      <c r="AL16" s="51">
        <f>IF(AN16=21,K16,0)</f>
        <v>0</v>
      </c>
      <c r="AN16" s="69">
        <v>21</v>
      </c>
      <c r="AO16" s="69">
        <f>H16*0</f>
        <v>0</v>
      </c>
      <c r="AP16" s="69">
        <f>H16*(1-0)</f>
        <v>0</v>
      </c>
      <c r="AQ16" s="70" t="s">
        <v>74</v>
      </c>
      <c r="AV16" s="69">
        <f>AW16+AX16</f>
        <v>0</v>
      </c>
      <c r="AW16" s="69">
        <f>G16*AO16</f>
        <v>0</v>
      </c>
      <c r="AX16" s="69">
        <f>G16*AP16</f>
        <v>0</v>
      </c>
      <c r="AY16" s="72" t="s">
        <v>259</v>
      </c>
      <c r="AZ16" s="72" t="s">
        <v>274</v>
      </c>
      <c r="BA16" s="61" t="s">
        <v>281</v>
      </c>
      <c r="BC16" s="69">
        <f>AW16+AX16</f>
        <v>0</v>
      </c>
      <c r="BD16" s="69">
        <f>H16/(100-BE16)*100</f>
        <v>0</v>
      </c>
      <c r="BE16" s="69">
        <v>0</v>
      </c>
      <c r="BF16" s="69">
        <f>M16</f>
        <v>0</v>
      </c>
      <c r="BH16" s="51">
        <f>G16*AO16</f>
        <v>0</v>
      </c>
      <c r="BI16" s="51">
        <f>G16*AP16</f>
        <v>0</v>
      </c>
      <c r="BJ16" s="51">
        <f>G16*H16</f>
        <v>0</v>
      </c>
      <c r="BK16" s="51" t="s">
        <v>286</v>
      </c>
      <c r="BL16" s="69">
        <v>13</v>
      </c>
    </row>
    <row r="17" spans="1:15" ht="12.75">
      <c r="A17" s="18"/>
      <c r="B17" s="85"/>
      <c r="C17" s="85"/>
      <c r="D17" s="86" t="s">
        <v>159</v>
      </c>
      <c r="E17" s="86"/>
      <c r="F17" s="85"/>
      <c r="G17" s="87">
        <v>3.84</v>
      </c>
      <c r="H17" s="85"/>
      <c r="I17" s="85"/>
      <c r="J17" s="85"/>
      <c r="K17" s="85"/>
      <c r="L17" s="85"/>
      <c r="M17" s="85"/>
      <c r="N17" s="16"/>
      <c r="O17" s="18"/>
    </row>
    <row r="18" spans="1:64" ht="12.75">
      <c r="A18" s="83" t="s">
        <v>76</v>
      </c>
      <c r="B18" s="17"/>
      <c r="C18" s="17" t="s">
        <v>112</v>
      </c>
      <c r="D18" s="117" t="s">
        <v>160</v>
      </c>
      <c r="E18" s="157"/>
      <c r="F18" s="17" t="s">
        <v>225</v>
      </c>
      <c r="G18" s="69">
        <v>3.84</v>
      </c>
      <c r="H18" s="89"/>
      <c r="I18" s="69">
        <f>G18*AO18</f>
        <v>0</v>
      </c>
      <c r="J18" s="69">
        <f>G18*AP18</f>
        <v>0</v>
      </c>
      <c r="K18" s="69">
        <f>G18*H18</f>
        <v>0</v>
      </c>
      <c r="L18" s="69">
        <v>0</v>
      </c>
      <c r="M18" s="69">
        <f>G18*L18</f>
        <v>0</v>
      </c>
      <c r="N18" s="84" t="s">
        <v>246</v>
      </c>
      <c r="O18" s="18"/>
      <c r="Z18" s="69">
        <f>IF(AQ18="5",BJ18,0)</f>
        <v>0</v>
      </c>
      <c r="AB18" s="69">
        <f>IF(AQ18="1",BH18,0)</f>
        <v>0</v>
      </c>
      <c r="AC18" s="69">
        <f>IF(AQ18="1",BI18,0)</f>
        <v>0</v>
      </c>
      <c r="AD18" s="69">
        <f>IF(AQ18="7",BH18,0)</f>
        <v>0</v>
      </c>
      <c r="AE18" s="69">
        <f>IF(AQ18="7",BI18,0)</f>
        <v>0</v>
      </c>
      <c r="AF18" s="69">
        <f>IF(AQ18="2",BH18,0)</f>
        <v>0</v>
      </c>
      <c r="AG18" s="69">
        <f>IF(AQ18="2",BI18,0)</f>
        <v>0</v>
      </c>
      <c r="AH18" s="69">
        <f>IF(AQ18="0",BJ18,0)</f>
        <v>0</v>
      </c>
      <c r="AI18" s="61"/>
      <c r="AJ18" s="51">
        <f>IF(AN18=0,K18,0)</f>
        <v>0</v>
      </c>
      <c r="AK18" s="51">
        <f>IF(AN18=15,K18,0)</f>
        <v>0</v>
      </c>
      <c r="AL18" s="51">
        <f>IF(AN18=21,K18,0)</f>
        <v>0</v>
      </c>
      <c r="AN18" s="69">
        <v>21</v>
      </c>
      <c r="AO18" s="69">
        <f>H18*0</f>
        <v>0</v>
      </c>
      <c r="AP18" s="69">
        <f>H18*(1-0)</f>
        <v>0</v>
      </c>
      <c r="AQ18" s="70" t="s">
        <v>74</v>
      </c>
      <c r="AV18" s="69">
        <f>AW18+AX18</f>
        <v>0</v>
      </c>
      <c r="AW18" s="69">
        <f>G18*AO18</f>
        <v>0</v>
      </c>
      <c r="AX18" s="69">
        <f>G18*AP18</f>
        <v>0</v>
      </c>
      <c r="AY18" s="72" t="s">
        <v>259</v>
      </c>
      <c r="AZ18" s="72" t="s">
        <v>274</v>
      </c>
      <c r="BA18" s="61" t="s">
        <v>281</v>
      </c>
      <c r="BC18" s="69">
        <f>AW18+AX18</f>
        <v>0</v>
      </c>
      <c r="BD18" s="69">
        <f>H18/(100-BE18)*100</f>
        <v>0</v>
      </c>
      <c r="BE18" s="69">
        <v>0</v>
      </c>
      <c r="BF18" s="69">
        <f>M18</f>
        <v>0</v>
      </c>
      <c r="BH18" s="51">
        <f>G18*AO18</f>
        <v>0</v>
      </c>
      <c r="BI18" s="51">
        <f>G18*AP18</f>
        <v>0</v>
      </c>
      <c r="BJ18" s="51">
        <f>G18*H18</f>
        <v>0</v>
      </c>
      <c r="BK18" s="51" t="s">
        <v>286</v>
      </c>
      <c r="BL18" s="69">
        <v>13</v>
      </c>
    </row>
    <row r="19" spans="1:64" ht="12.75">
      <c r="A19" s="83" t="s">
        <v>77</v>
      </c>
      <c r="B19" s="17"/>
      <c r="C19" s="17" t="s">
        <v>112</v>
      </c>
      <c r="D19" s="117" t="s">
        <v>160</v>
      </c>
      <c r="E19" s="157"/>
      <c r="F19" s="17" t="s">
        <v>225</v>
      </c>
      <c r="G19" s="69">
        <v>3.84</v>
      </c>
      <c r="H19" s="89"/>
      <c r="I19" s="69">
        <f>G19*AO19</f>
        <v>0</v>
      </c>
      <c r="J19" s="69">
        <f>G19*AP19</f>
        <v>0</v>
      </c>
      <c r="K19" s="69">
        <f>G19*H19</f>
        <v>0</v>
      </c>
      <c r="L19" s="69">
        <v>0</v>
      </c>
      <c r="M19" s="69">
        <f>G19*L19</f>
        <v>0</v>
      </c>
      <c r="N19" s="84" t="s">
        <v>246</v>
      </c>
      <c r="O19" s="18"/>
      <c r="Z19" s="69">
        <f>IF(AQ19="5",BJ19,0)</f>
        <v>0</v>
      </c>
      <c r="AB19" s="69">
        <f>IF(AQ19="1",BH19,0)</f>
        <v>0</v>
      </c>
      <c r="AC19" s="69">
        <f>IF(AQ19="1",BI19,0)</f>
        <v>0</v>
      </c>
      <c r="AD19" s="69">
        <f>IF(AQ19="7",BH19,0)</f>
        <v>0</v>
      </c>
      <c r="AE19" s="69">
        <f>IF(AQ19="7",BI19,0)</f>
        <v>0</v>
      </c>
      <c r="AF19" s="69">
        <f>IF(AQ19="2",BH19,0)</f>
        <v>0</v>
      </c>
      <c r="AG19" s="69">
        <f>IF(AQ19="2",BI19,0)</f>
        <v>0</v>
      </c>
      <c r="AH19" s="69">
        <f>IF(AQ19="0",BJ19,0)</f>
        <v>0</v>
      </c>
      <c r="AI19" s="61"/>
      <c r="AJ19" s="51">
        <f>IF(AN19=0,K19,0)</f>
        <v>0</v>
      </c>
      <c r="AK19" s="51">
        <f>IF(AN19=15,K19,0)</f>
        <v>0</v>
      </c>
      <c r="AL19" s="51">
        <f>IF(AN19=21,K19,0)</f>
        <v>0</v>
      </c>
      <c r="AN19" s="69">
        <v>21</v>
      </c>
      <c r="AO19" s="69">
        <f>H19*0</f>
        <v>0</v>
      </c>
      <c r="AP19" s="69">
        <f>H19*(1-0)</f>
        <v>0</v>
      </c>
      <c r="AQ19" s="70" t="s">
        <v>74</v>
      </c>
      <c r="AV19" s="69">
        <f>AW19+AX19</f>
        <v>0</v>
      </c>
      <c r="AW19" s="69">
        <f>G19*AO19</f>
        <v>0</v>
      </c>
      <c r="AX19" s="69">
        <f>G19*AP19</f>
        <v>0</v>
      </c>
      <c r="AY19" s="72" t="s">
        <v>259</v>
      </c>
      <c r="AZ19" s="72" t="s">
        <v>274</v>
      </c>
      <c r="BA19" s="61" t="s">
        <v>281</v>
      </c>
      <c r="BC19" s="69">
        <f>AW19+AX19</f>
        <v>0</v>
      </c>
      <c r="BD19" s="69">
        <f>H19/(100-BE19)*100</f>
        <v>0</v>
      </c>
      <c r="BE19" s="69">
        <v>0</v>
      </c>
      <c r="BF19" s="69">
        <f>M19</f>
        <v>0</v>
      </c>
      <c r="BH19" s="51">
        <f>G19*AO19</f>
        <v>0</v>
      </c>
      <c r="BI19" s="51">
        <f>G19*AP19</f>
        <v>0</v>
      </c>
      <c r="BJ19" s="51">
        <f>G19*H19</f>
        <v>0</v>
      </c>
      <c r="BK19" s="51" t="s">
        <v>286</v>
      </c>
      <c r="BL19" s="69">
        <v>13</v>
      </c>
    </row>
    <row r="20" spans="1:47" ht="12.75">
      <c r="A20" s="77"/>
      <c r="B20" s="78"/>
      <c r="C20" s="78" t="s">
        <v>89</v>
      </c>
      <c r="D20" s="161" t="s">
        <v>161</v>
      </c>
      <c r="E20" s="159"/>
      <c r="F20" s="79" t="s">
        <v>73</v>
      </c>
      <c r="G20" s="79" t="s">
        <v>73</v>
      </c>
      <c r="H20" s="79"/>
      <c r="I20" s="80">
        <f>SUM(I21:I22)</f>
        <v>0</v>
      </c>
      <c r="J20" s="80">
        <f>SUM(J21:J22)</f>
        <v>0</v>
      </c>
      <c r="K20" s="80">
        <f>SUM(K21:K22)</f>
        <v>0</v>
      </c>
      <c r="L20" s="81"/>
      <c r="M20" s="80">
        <f>SUM(M21:M22)</f>
        <v>0</v>
      </c>
      <c r="N20" s="82"/>
      <c r="O20" s="18"/>
      <c r="AI20" s="61"/>
      <c r="AS20" s="75">
        <f>SUM(AJ21:AJ22)</f>
        <v>0</v>
      </c>
      <c r="AT20" s="75">
        <f>SUM(AK21:AK22)</f>
        <v>0</v>
      </c>
      <c r="AU20" s="75">
        <f>SUM(AL21:AL22)</f>
        <v>0</v>
      </c>
    </row>
    <row r="21" spans="1:64" ht="12.75">
      <c r="A21" s="83" t="s">
        <v>78</v>
      </c>
      <c r="B21" s="17"/>
      <c r="C21" s="17" t="s">
        <v>113</v>
      </c>
      <c r="D21" s="117" t="s">
        <v>162</v>
      </c>
      <c r="E21" s="157"/>
      <c r="F21" s="17" t="s">
        <v>225</v>
      </c>
      <c r="G21" s="69">
        <v>3.84</v>
      </c>
      <c r="H21" s="89"/>
      <c r="I21" s="69">
        <f>G21*AO21</f>
        <v>0</v>
      </c>
      <c r="J21" s="69">
        <f>G21*AP21</f>
        <v>0</v>
      </c>
      <c r="K21" s="69">
        <f>G21*H21</f>
        <v>0</v>
      </c>
      <c r="L21" s="69">
        <v>0</v>
      </c>
      <c r="M21" s="69">
        <f>G21*L21</f>
        <v>0</v>
      </c>
      <c r="N21" s="84" t="s">
        <v>246</v>
      </c>
      <c r="O21" s="18"/>
      <c r="Z21" s="69">
        <f>IF(AQ21="5",BJ21,0)</f>
        <v>0</v>
      </c>
      <c r="AB21" s="69">
        <f>IF(AQ21="1",BH21,0)</f>
        <v>0</v>
      </c>
      <c r="AC21" s="69">
        <f>IF(AQ21="1",BI21,0)</f>
        <v>0</v>
      </c>
      <c r="AD21" s="69">
        <f>IF(AQ21="7",BH21,0)</f>
        <v>0</v>
      </c>
      <c r="AE21" s="69">
        <f>IF(AQ21="7",BI21,0)</f>
        <v>0</v>
      </c>
      <c r="AF21" s="69">
        <f>IF(AQ21="2",BH21,0)</f>
        <v>0</v>
      </c>
      <c r="AG21" s="69">
        <f>IF(AQ21="2",BI21,0)</f>
        <v>0</v>
      </c>
      <c r="AH21" s="69">
        <f>IF(AQ21="0",BJ21,0)</f>
        <v>0</v>
      </c>
      <c r="AI21" s="61"/>
      <c r="AJ21" s="51">
        <f>IF(AN21=0,K21,0)</f>
        <v>0</v>
      </c>
      <c r="AK21" s="51">
        <f>IF(AN21=15,K21,0)</f>
        <v>0</v>
      </c>
      <c r="AL21" s="51">
        <f>IF(AN21=21,K21,0)</f>
        <v>0</v>
      </c>
      <c r="AN21" s="69">
        <v>21</v>
      </c>
      <c r="AO21" s="69">
        <f>H21*0</f>
        <v>0</v>
      </c>
      <c r="AP21" s="69">
        <f>H21*(1-0)</f>
        <v>0</v>
      </c>
      <c r="AQ21" s="70" t="s">
        <v>74</v>
      </c>
      <c r="AV21" s="69">
        <f>AW21+AX21</f>
        <v>0</v>
      </c>
      <c r="AW21" s="69">
        <f>G21*AO21</f>
        <v>0</v>
      </c>
      <c r="AX21" s="69">
        <f>G21*AP21</f>
        <v>0</v>
      </c>
      <c r="AY21" s="72" t="s">
        <v>260</v>
      </c>
      <c r="AZ21" s="72" t="s">
        <v>274</v>
      </c>
      <c r="BA21" s="61" t="s">
        <v>281</v>
      </c>
      <c r="BC21" s="69">
        <f>AW21+AX21</f>
        <v>0</v>
      </c>
      <c r="BD21" s="69">
        <f>H21/(100-BE21)*100</f>
        <v>0</v>
      </c>
      <c r="BE21" s="69">
        <v>0</v>
      </c>
      <c r="BF21" s="69">
        <f>M21</f>
        <v>0</v>
      </c>
      <c r="BH21" s="51">
        <f>G21*AO21</f>
        <v>0</v>
      </c>
      <c r="BI21" s="51">
        <f>G21*AP21</f>
        <v>0</v>
      </c>
      <c r="BJ21" s="51">
        <f>G21*H21</f>
        <v>0</v>
      </c>
      <c r="BK21" s="51" t="s">
        <v>286</v>
      </c>
      <c r="BL21" s="69">
        <v>16</v>
      </c>
    </row>
    <row r="22" spans="1:64" ht="12.75">
      <c r="A22" s="83" t="s">
        <v>79</v>
      </c>
      <c r="B22" s="17"/>
      <c r="C22" s="17" t="s">
        <v>114</v>
      </c>
      <c r="D22" s="117" t="s">
        <v>163</v>
      </c>
      <c r="E22" s="157"/>
      <c r="F22" s="17" t="s">
        <v>225</v>
      </c>
      <c r="G22" s="69">
        <v>2</v>
      </c>
      <c r="H22" s="89"/>
      <c r="I22" s="69">
        <f>G22*AO22</f>
        <v>0</v>
      </c>
      <c r="J22" s="69">
        <f>G22*AP22</f>
        <v>0</v>
      </c>
      <c r="K22" s="69">
        <f>G22*H22</f>
        <v>0</v>
      </c>
      <c r="L22" s="69">
        <v>0</v>
      </c>
      <c r="M22" s="69">
        <f>G22*L22</f>
        <v>0</v>
      </c>
      <c r="N22" s="84" t="s">
        <v>246</v>
      </c>
      <c r="O22" s="18"/>
      <c r="Z22" s="69">
        <f>IF(AQ22="5",BJ22,0)</f>
        <v>0</v>
      </c>
      <c r="AB22" s="69">
        <f>IF(AQ22="1",BH22,0)</f>
        <v>0</v>
      </c>
      <c r="AC22" s="69">
        <f>IF(AQ22="1",BI22,0)</f>
        <v>0</v>
      </c>
      <c r="AD22" s="69">
        <f>IF(AQ22="7",BH22,0)</f>
        <v>0</v>
      </c>
      <c r="AE22" s="69">
        <f>IF(AQ22="7",BI22,0)</f>
        <v>0</v>
      </c>
      <c r="AF22" s="69">
        <f>IF(AQ22="2",BH22,0)</f>
        <v>0</v>
      </c>
      <c r="AG22" s="69">
        <f>IF(AQ22="2",BI22,0)</f>
        <v>0</v>
      </c>
      <c r="AH22" s="69">
        <f>IF(AQ22="0",BJ22,0)</f>
        <v>0</v>
      </c>
      <c r="AI22" s="61"/>
      <c r="AJ22" s="51">
        <f>IF(AN22=0,K22,0)</f>
        <v>0</v>
      </c>
      <c r="AK22" s="51">
        <f>IF(AN22=15,K22,0)</f>
        <v>0</v>
      </c>
      <c r="AL22" s="51">
        <f>IF(AN22=21,K22,0)</f>
        <v>0</v>
      </c>
      <c r="AN22" s="69">
        <v>21</v>
      </c>
      <c r="AO22" s="69">
        <f>H22*0</f>
        <v>0</v>
      </c>
      <c r="AP22" s="69">
        <f>H22*(1-0)</f>
        <v>0</v>
      </c>
      <c r="AQ22" s="70" t="s">
        <v>74</v>
      </c>
      <c r="AV22" s="69">
        <f>AW22+AX22</f>
        <v>0</v>
      </c>
      <c r="AW22" s="69">
        <f>G22*AO22</f>
        <v>0</v>
      </c>
      <c r="AX22" s="69">
        <f>G22*AP22</f>
        <v>0</v>
      </c>
      <c r="AY22" s="72" t="s">
        <v>260</v>
      </c>
      <c r="AZ22" s="72" t="s">
        <v>274</v>
      </c>
      <c r="BA22" s="61" t="s">
        <v>281</v>
      </c>
      <c r="BC22" s="69">
        <f>AW22+AX22</f>
        <v>0</v>
      </c>
      <c r="BD22" s="69">
        <f>H22/(100-BE22)*100</f>
        <v>0</v>
      </c>
      <c r="BE22" s="69">
        <v>0</v>
      </c>
      <c r="BF22" s="69">
        <f>M22</f>
        <v>0</v>
      </c>
      <c r="BH22" s="51">
        <f>G22*AO22</f>
        <v>0</v>
      </c>
      <c r="BI22" s="51">
        <f>G22*AP22</f>
        <v>0</v>
      </c>
      <c r="BJ22" s="51">
        <f>G22*H22</f>
        <v>0</v>
      </c>
      <c r="BK22" s="51" t="s">
        <v>286</v>
      </c>
      <c r="BL22" s="69">
        <v>16</v>
      </c>
    </row>
    <row r="23" spans="1:47" ht="12.75">
      <c r="A23" s="77"/>
      <c r="B23" s="78"/>
      <c r="C23" s="78" t="s">
        <v>90</v>
      </c>
      <c r="D23" s="161" t="s">
        <v>164</v>
      </c>
      <c r="E23" s="159"/>
      <c r="F23" s="79" t="s">
        <v>73</v>
      </c>
      <c r="G23" s="79" t="s">
        <v>73</v>
      </c>
      <c r="H23" s="79"/>
      <c r="I23" s="80">
        <f>SUM(I24:I24)</f>
        <v>0</v>
      </c>
      <c r="J23" s="80">
        <f>SUM(J24:J24)</f>
        <v>0</v>
      </c>
      <c r="K23" s="80">
        <f>SUM(K24:K24)</f>
        <v>0</v>
      </c>
      <c r="L23" s="81"/>
      <c r="M23" s="80">
        <f>SUM(M24:M24)</f>
        <v>0</v>
      </c>
      <c r="N23" s="82"/>
      <c r="O23" s="18"/>
      <c r="AI23" s="61"/>
      <c r="AS23" s="75">
        <f>SUM(AJ24:AJ24)</f>
        <v>0</v>
      </c>
      <c r="AT23" s="75">
        <f>SUM(AK24:AK24)</f>
        <v>0</v>
      </c>
      <c r="AU23" s="75">
        <f>SUM(AL24:AL24)</f>
        <v>0</v>
      </c>
    </row>
    <row r="24" spans="1:64" ht="12.75">
      <c r="A24" s="83" t="s">
        <v>80</v>
      </c>
      <c r="B24" s="17"/>
      <c r="C24" s="17" t="s">
        <v>115</v>
      </c>
      <c r="D24" s="117" t="s">
        <v>165</v>
      </c>
      <c r="E24" s="157"/>
      <c r="F24" s="17" t="s">
        <v>225</v>
      </c>
      <c r="G24" s="69">
        <v>2</v>
      </c>
      <c r="H24" s="89"/>
      <c r="I24" s="69">
        <f>G24*AO24</f>
        <v>0</v>
      </c>
      <c r="J24" s="69">
        <f>G24*AP24</f>
        <v>0</v>
      </c>
      <c r="K24" s="69">
        <f>G24*H24</f>
        <v>0</v>
      </c>
      <c r="L24" s="69">
        <v>0</v>
      </c>
      <c r="M24" s="69">
        <f>G24*L24</f>
        <v>0</v>
      </c>
      <c r="N24" s="84" t="s">
        <v>246</v>
      </c>
      <c r="O24" s="18"/>
      <c r="Z24" s="69">
        <f>IF(AQ24="5",BJ24,0)</f>
        <v>0</v>
      </c>
      <c r="AB24" s="69">
        <f>IF(AQ24="1",BH24,0)</f>
        <v>0</v>
      </c>
      <c r="AC24" s="69">
        <f>IF(AQ24="1",BI24,0)</f>
        <v>0</v>
      </c>
      <c r="AD24" s="69">
        <f>IF(AQ24="7",BH24,0)</f>
        <v>0</v>
      </c>
      <c r="AE24" s="69">
        <f>IF(AQ24="7",BI24,0)</f>
        <v>0</v>
      </c>
      <c r="AF24" s="69">
        <f>IF(AQ24="2",BH24,0)</f>
        <v>0</v>
      </c>
      <c r="AG24" s="69">
        <f>IF(AQ24="2",BI24,0)</f>
        <v>0</v>
      </c>
      <c r="AH24" s="69">
        <f>IF(AQ24="0",BJ24,0)</f>
        <v>0</v>
      </c>
      <c r="AI24" s="61"/>
      <c r="AJ24" s="51">
        <f>IF(AN24=0,K24,0)</f>
        <v>0</v>
      </c>
      <c r="AK24" s="51">
        <f>IF(AN24=15,K24,0)</f>
        <v>0</v>
      </c>
      <c r="AL24" s="51">
        <f>IF(AN24=21,K24,0)</f>
        <v>0</v>
      </c>
      <c r="AN24" s="69">
        <v>21</v>
      </c>
      <c r="AO24" s="69">
        <f>H24*0</f>
        <v>0</v>
      </c>
      <c r="AP24" s="69">
        <f>H24*(1-0)</f>
        <v>0</v>
      </c>
      <c r="AQ24" s="70" t="s">
        <v>74</v>
      </c>
      <c r="AV24" s="69">
        <f>AW24+AX24</f>
        <v>0</v>
      </c>
      <c r="AW24" s="69">
        <f>G24*AO24</f>
        <v>0</v>
      </c>
      <c r="AX24" s="69">
        <f>G24*AP24</f>
        <v>0</v>
      </c>
      <c r="AY24" s="72" t="s">
        <v>261</v>
      </c>
      <c r="AZ24" s="72" t="s">
        <v>274</v>
      </c>
      <c r="BA24" s="61" t="s">
        <v>281</v>
      </c>
      <c r="BC24" s="69">
        <f>AW24+AX24</f>
        <v>0</v>
      </c>
      <c r="BD24" s="69">
        <f>H24/(100-BE24)*100</f>
        <v>0</v>
      </c>
      <c r="BE24" s="69">
        <v>0</v>
      </c>
      <c r="BF24" s="69">
        <f>M24</f>
        <v>0</v>
      </c>
      <c r="BH24" s="51">
        <f>G24*AO24</f>
        <v>0</v>
      </c>
      <c r="BI24" s="51">
        <f>G24*AP24</f>
        <v>0</v>
      </c>
      <c r="BJ24" s="51">
        <f>G24*H24</f>
        <v>0</v>
      </c>
      <c r="BK24" s="51" t="s">
        <v>286</v>
      </c>
      <c r="BL24" s="69">
        <v>17</v>
      </c>
    </row>
    <row r="25" spans="1:47" ht="12.75">
      <c r="A25" s="77"/>
      <c r="B25" s="78"/>
      <c r="C25" s="78" t="s">
        <v>91</v>
      </c>
      <c r="D25" s="161" t="s">
        <v>166</v>
      </c>
      <c r="E25" s="159"/>
      <c r="F25" s="79" t="s">
        <v>73</v>
      </c>
      <c r="G25" s="79" t="s">
        <v>73</v>
      </c>
      <c r="H25" s="79"/>
      <c r="I25" s="80">
        <f>SUM(I26:I29)</f>
        <v>0</v>
      </c>
      <c r="J25" s="80">
        <f>SUM(J26:J29)</f>
        <v>0</v>
      </c>
      <c r="K25" s="80">
        <f>SUM(K26:K29)</f>
        <v>0</v>
      </c>
      <c r="L25" s="81"/>
      <c r="M25" s="80">
        <f>SUM(M26:M29)</f>
        <v>0</v>
      </c>
      <c r="N25" s="82"/>
      <c r="O25" s="18"/>
      <c r="AI25" s="61"/>
      <c r="AS25" s="75">
        <f>SUM(AJ26:AJ29)</f>
        <v>0</v>
      </c>
      <c r="AT25" s="75">
        <f>SUM(AK26:AK29)</f>
        <v>0</v>
      </c>
      <c r="AU25" s="75">
        <f>SUM(AL26:AL29)</f>
        <v>0</v>
      </c>
    </row>
    <row r="26" spans="1:64" ht="12.75">
      <c r="A26" s="83" t="s">
        <v>81</v>
      </c>
      <c r="B26" s="17"/>
      <c r="C26" s="17" t="s">
        <v>116</v>
      </c>
      <c r="D26" s="117" t="s">
        <v>167</v>
      </c>
      <c r="E26" s="157"/>
      <c r="F26" s="17" t="s">
        <v>224</v>
      </c>
      <c r="G26" s="69">
        <v>34.5</v>
      </c>
      <c r="H26" s="89"/>
      <c r="I26" s="69">
        <f>G26*AO26</f>
        <v>0</v>
      </c>
      <c r="J26" s="69">
        <f>G26*AP26</f>
        <v>0</v>
      </c>
      <c r="K26" s="69">
        <f>G26*H26</f>
        <v>0</v>
      </c>
      <c r="L26" s="69">
        <v>0</v>
      </c>
      <c r="M26" s="69">
        <f>G26*L26</f>
        <v>0</v>
      </c>
      <c r="N26" s="84" t="s">
        <v>246</v>
      </c>
      <c r="O26" s="18"/>
      <c r="Z26" s="69">
        <f>IF(AQ26="5",BJ26,0)</f>
        <v>0</v>
      </c>
      <c r="AB26" s="69">
        <f>IF(AQ26="1",BH26,0)</f>
        <v>0</v>
      </c>
      <c r="AC26" s="69">
        <f>IF(AQ26="1",BI26,0)</f>
        <v>0</v>
      </c>
      <c r="AD26" s="69">
        <f>IF(AQ26="7",BH26,0)</f>
        <v>0</v>
      </c>
      <c r="AE26" s="69">
        <f>IF(AQ26="7",BI26,0)</f>
        <v>0</v>
      </c>
      <c r="AF26" s="69">
        <f>IF(AQ26="2",BH26,0)</f>
        <v>0</v>
      </c>
      <c r="AG26" s="69">
        <f>IF(AQ26="2",BI26,0)</f>
        <v>0</v>
      </c>
      <c r="AH26" s="69">
        <f>IF(AQ26="0",BJ26,0)</f>
        <v>0</v>
      </c>
      <c r="AI26" s="61"/>
      <c r="AJ26" s="51">
        <f>IF(AN26=0,K26,0)</f>
        <v>0</v>
      </c>
      <c r="AK26" s="51">
        <f>IF(AN26=15,K26,0)</f>
        <v>0</v>
      </c>
      <c r="AL26" s="51">
        <f>IF(AN26=21,K26,0)</f>
        <v>0</v>
      </c>
      <c r="AN26" s="69">
        <v>21</v>
      </c>
      <c r="AO26" s="69">
        <f>H26*0.071339264246213</f>
        <v>0</v>
      </c>
      <c r="AP26" s="69">
        <f>H26*(1-0.071339264246213)</f>
        <v>0</v>
      </c>
      <c r="AQ26" s="70" t="s">
        <v>74</v>
      </c>
      <c r="AV26" s="69">
        <f>AW26+AX26</f>
        <v>0</v>
      </c>
      <c r="AW26" s="69">
        <f>G26*AO26</f>
        <v>0</v>
      </c>
      <c r="AX26" s="69">
        <f>G26*AP26</f>
        <v>0</v>
      </c>
      <c r="AY26" s="72" t="s">
        <v>262</v>
      </c>
      <c r="AZ26" s="72" t="s">
        <v>274</v>
      </c>
      <c r="BA26" s="61" t="s">
        <v>281</v>
      </c>
      <c r="BC26" s="69">
        <f>AW26+AX26</f>
        <v>0</v>
      </c>
      <c r="BD26" s="69">
        <f>H26/(100-BE26)*100</f>
        <v>0</v>
      </c>
      <c r="BE26" s="69">
        <v>0</v>
      </c>
      <c r="BF26" s="69">
        <f>M26</f>
        <v>0</v>
      </c>
      <c r="BH26" s="51">
        <f>G26*AO26</f>
        <v>0</v>
      </c>
      <c r="BI26" s="51">
        <f>G26*AP26</f>
        <v>0</v>
      </c>
      <c r="BJ26" s="51">
        <f>G26*H26</f>
        <v>0</v>
      </c>
      <c r="BK26" s="51" t="s">
        <v>286</v>
      </c>
      <c r="BL26" s="69">
        <v>18</v>
      </c>
    </row>
    <row r="27" spans="1:15" ht="12.75">
      <c r="A27" s="18"/>
      <c r="B27" s="85"/>
      <c r="C27" s="85"/>
      <c r="D27" s="86" t="s">
        <v>168</v>
      </c>
      <c r="E27" s="86"/>
      <c r="F27" s="85"/>
      <c r="G27" s="87">
        <v>34.5</v>
      </c>
      <c r="H27" s="85"/>
      <c r="I27" s="85"/>
      <c r="J27" s="85"/>
      <c r="K27" s="85"/>
      <c r="L27" s="85"/>
      <c r="M27" s="85"/>
      <c r="N27" s="16"/>
      <c r="O27" s="18"/>
    </row>
    <row r="28" spans="1:64" ht="12.75">
      <c r="A28" s="83" t="s">
        <v>82</v>
      </c>
      <c r="B28" s="17"/>
      <c r="C28" s="17" t="s">
        <v>117</v>
      </c>
      <c r="D28" s="117" t="s">
        <v>169</v>
      </c>
      <c r="E28" s="157"/>
      <c r="F28" s="17" t="s">
        <v>224</v>
      </c>
      <c r="G28" s="69">
        <v>34.5</v>
      </c>
      <c r="H28" s="89"/>
      <c r="I28" s="69">
        <f>G28*AO28</f>
        <v>0</v>
      </c>
      <c r="J28" s="69">
        <f>G28*AP28</f>
        <v>0</v>
      </c>
      <c r="K28" s="69">
        <f>G28*H28</f>
        <v>0</v>
      </c>
      <c r="L28" s="69">
        <v>0</v>
      </c>
      <c r="M28" s="69">
        <f>G28*L28</f>
        <v>0</v>
      </c>
      <c r="N28" s="84" t="s">
        <v>246</v>
      </c>
      <c r="O28" s="18"/>
      <c r="Z28" s="69">
        <f>IF(AQ28="5",BJ28,0)</f>
        <v>0</v>
      </c>
      <c r="AB28" s="69">
        <f>IF(AQ28="1",BH28,0)</f>
        <v>0</v>
      </c>
      <c r="AC28" s="69">
        <f>IF(AQ28="1",BI28,0)</f>
        <v>0</v>
      </c>
      <c r="AD28" s="69">
        <f>IF(AQ28="7",BH28,0)</f>
        <v>0</v>
      </c>
      <c r="AE28" s="69">
        <f>IF(AQ28="7",BI28,0)</f>
        <v>0</v>
      </c>
      <c r="AF28" s="69">
        <f>IF(AQ28="2",BH28,0)</f>
        <v>0</v>
      </c>
      <c r="AG28" s="69">
        <f>IF(AQ28="2",BI28,0)</f>
        <v>0</v>
      </c>
      <c r="AH28" s="69">
        <f>IF(AQ28="0",BJ28,0)</f>
        <v>0</v>
      </c>
      <c r="AI28" s="61"/>
      <c r="AJ28" s="51">
        <f>IF(AN28=0,K28,0)</f>
        <v>0</v>
      </c>
      <c r="AK28" s="51">
        <f>IF(AN28=15,K28,0)</f>
        <v>0</v>
      </c>
      <c r="AL28" s="51">
        <f>IF(AN28=21,K28,0)</f>
        <v>0</v>
      </c>
      <c r="AN28" s="69">
        <v>21</v>
      </c>
      <c r="AO28" s="69">
        <f>H28*0</f>
        <v>0</v>
      </c>
      <c r="AP28" s="69">
        <f>H28*(1-0)</f>
        <v>0</v>
      </c>
      <c r="AQ28" s="70" t="s">
        <v>74</v>
      </c>
      <c r="AV28" s="69">
        <f>AW28+AX28</f>
        <v>0</v>
      </c>
      <c r="AW28" s="69">
        <f>G28*AO28</f>
        <v>0</v>
      </c>
      <c r="AX28" s="69">
        <f>G28*AP28</f>
        <v>0</v>
      </c>
      <c r="AY28" s="72" t="s">
        <v>262</v>
      </c>
      <c r="AZ28" s="72" t="s">
        <v>274</v>
      </c>
      <c r="BA28" s="61" t="s">
        <v>281</v>
      </c>
      <c r="BC28" s="69">
        <f>AW28+AX28</f>
        <v>0</v>
      </c>
      <c r="BD28" s="69">
        <f>H28/(100-BE28)*100</f>
        <v>0</v>
      </c>
      <c r="BE28" s="69">
        <v>0</v>
      </c>
      <c r="BF28" s="69">
        <f>M28</f>
        <v>0</v>
      </c>
      <c r="BH28" s="51">
        <f>G28*AO28</f>
        <v>0</v>
      </c>
      <c r="BI28" s="51">
        <f>G28*AP28</f>
        <v>0</v>
      </c>
      <c r="BJ28" s="51">
        <f>G28*H28</f>
        <v>0</v>
      </c>
      <c r="BK28" s="51" t="s">
        <v>286</v>
      </c>
      <c r="BL28" s="69">
        <v>18</v>
      </c>
    </row>
    <row r="29" spans="1:64" ht="12.75">
      <c r="A29" s="83" t="s">
        <v>83</v>
      </c>
      <c r="B29" s="17"/>
      <c r="C29" s="17" t="s">
        <v>118</v>
      </c>
      <c r="D29" s="117" t="s">
        <v>170</v>
      </c>
      <c r="E29" s="157"/>
      <c r="F29" s="17" t="s">
        <v>224</v>
      </c>
      <c r="G29" s="69">
        <v>34.5</v>
      </c>
      <c r="H29" s="89"/>
      <c r="I29" s="69">
        <f>G29*AO29</f>
        <v>0</v>
      </c>
      <c r="J29" s="69">
        <f>G29*AP29</f>
        <v>0</v>
      </c>
      <c r="K29" s="69">
        <f>G29*H29</f>
        <v>0</v>
      </c>
      <c r="L29" s="69">
        <v>0</v>
      </c>
      <c r="M29" s="69">
        <f>G29*L29</f>
        <v>0</v>
      </c>
      <c r="N29" s="84" t="s">
        <v>246</v>
      </c>
      <c r="O29" s="18"/>
      <c r="Z29" s="69">
        <f>IF(AQ29="5",BJ29,0)</f>
        <v>0</v>
      </c>
      <c r="AB29" s="69">
        <f>IF(AQ29="1",BH29,0)</f>
        <v>0</v>
      </c>
      <c r="AC29" s="69">
        <f>IF(AQ29="1",BI29,0)</f>
        <v>0</v>
      </c>
      <c r="AD29" s="69">
        <f>IF(AQ29="7",BH29,0)</f>
        <v>0</v>
      </c>
      <c r="AE29" s="69">
        <f>IF(AQ29="7",BI29,0)</f>
        <v>0</v>
      </c>
      <c r="AF29" s="69">
        <f>IF(AQ29="2",BH29,0)</f>
        <v>0</v>
      </c>
      <c r="AG29" s="69">
        <f>IF(AQ29="2",BI29,0)</f>
        <v>0</v>
      </c>
      <c r="AH29" s="69">
        <f>IF(AQ29="0",BJ29,0)</f>
        <v>0</v>
      </c>
      <c r="AI29" s="61"/>
      <c r="AJ29" s="51">
        <f>IF(AN29=0,K29,0)</f>
        <v>0</v>
      </c>
      <c r="AK29" s="51">
        <f>IF(AN29=15,K29,0)</f>
        <v>0</v>
      </c>
      <c r="AL29" s="51">
        <f>IF(AN29=21,K29,0)</f>
        <v>0</v>
      </c>
      <c r="AN29" s="69">
        <v>21</v>
      </c>
      <c r="AO29" s="69">
        <f>H29*0</f>
        <v>0</v>
      </c>
      <c r="AP29" s="69">
        <f>H29*(1-0)</f>
        <v>0</v>
      </c>
      <c r="AQ29" s="70" t="s">
        <v>74</v>
      </c>
      <c r="AV29" s="69">
        <f>AW29+AX29</f>
        <v>0</v>
      </c>
      <c r="AW29" s="69">
        <f>G29*AO29</f>
        <v>0</v>
      </c>
      <c r="AX29" s="69">
        <f>G29*AP29</f>
        <v>0</v>
      </c>
      <c r="AY29" s="72" t="s">
        <v>262</v>
      </c>
      <c r="AZ29" s="72" t="s">
        <v>274</v>
      </c>
      <c r="BA29" s="61" t="s">
        <v>281</v>
      </c>
      <c r="BC29" s="69">
        <f>AW29+AX29</f>
        <v>0</v>
      </c>
      <c r="BD29" s="69">
        <f>H29/(100-BE29)*100</f>
        <v>0</v>
      </c>
      <c r="BE29" s="69">
        <v>0</v>
      </c>
      <c r="BF29" s="69">
        <f>M29</f>
        <v>0</v>
      </c>
      <c r="BH29" s="51">
        <f>G29*AO29</f>
        <v>0</v>
      </c>
      <c r="BI29" s="51">
        <f>G29*AP29</f>
        <v>0</v>
      </c>
      <c r="BJ29" s="51">
        <f>G29*H29</f>
        <v>0</v>
      </c>
      <c r="BK29" s="51" t="s">
        <v>286</v>
      </c>
      <c r="BL29" s="69">
        <v>18</v>
      </c>
    </row>
    <row r="30" spans="1:47" ht="12.75">
      <c r="A30" s="77"/>
      <c r="B30" s="78"/>
      <c r="C30" s="78" t="s">
        <v>100</v>
      </c>
      <c r="D30" s="161" t="s">
        <v>171</v>
      </c>
      <c r="E30" s="159"/>
      <c r="F30" s="79" t="s">
        <v>73</v>
      </c>
      <c r="G30" s="79" t="s">
        <v>73</v>
      </c>
      <c r="H30" s="79"/>
      <c r="I30" s="80">
        <f>SUM(I31:I31)</f>
        <v>0</v>
      </c>
      <c r="J30" s="80">
        <f>SUM(J31:J31)</f>
        <v>0</v>
      </c>
      <c r="K30" s="80">
        <f>SUM(K31:K31)</f>
        <v>0</v>
      </c>
      <c r="L30" s="81"/>
      <c r="M30" s="80">
        <f>SUM(M31:M31)</f>
        <v>9.696</v>
      </c>
      <c r="N30" s="82"/>
      <c r="O30" s="18"/>
      <c r="AI30" s="61"/>
      <c r="AS30" s="75">
        <f>SUM(AJ31:AJ31)</f>
        <v>0</v>
      </c>
      <c r="AT30" s="75">
        <f>SUM(AK31:AK31)</f>
        <v>0</v>
      </c>
      <c r="AU30" s="75">
        <f>SUM(AL31:AL31)</f>
        <v>0</v>
      </c>
    </row>
    <row r="31" spans="1:64" ht="12.75">
      <c r="A31" s="83" t="s">
        <v>84</v>
      </c>
      <c r="B31" s="17"/>
      <c r="C31" s="17" t="s">
        <v>119</v>
      </c>
      <c r="D31" s="117" t="s">
        <v>172</v>
      </c>
      <c r="E31" s="157"/>
      <c r="F31" s="17" t="s">
        <v>225</v>
      </c>
      <c r="G31" s="69">
        <v>3.84</v>
      </c>
      <c r="H31" s="89"/>
      <c r="I31" s="69">
        <f>G31*AO31</f>
        <v>0</v>
      </c>
      <c r="J31" s="69">
        <f>G31*AP31</f>
        <v>0</v>
      </c>
      <c r="K31" s="69">
        <f>G31*H31</f>
        <v>0</v>
      </c>
      <c r="L31" s="69">
        <v>2.525</v>
      </c>
      <c r="M31" s="69">
        <f>G31*L31</f>
        <v>9.696</v>
      </c>
      <c r="N31" s="84" t="s">
        <v>246</v>
      </c>
      <c r="O31" s="18"/>
      <c r="Z31" s="69">
        <f>IF(AQ31="5",BJ31,0)</f>
        <v>0</v>
      </c>
      <c r="AB31" s="69">
        <f>IF(AQ31="1",BH31,0)</f>
        <v>0</v>
      </c>
      <c r="AC31" s="69">
        <f>IF(AQ31="1",BI31,0)</f>
        <v>0</v>
      </c>
      <c r="AD31" s="69">
        <f>IF(AQ31="7",BH31,0)</f>
        <v>0</v>
      </c>
      <c r="AE31" s="69">
        <f>IF(AQ31="7",BI31,0)</f>
        <v>0</v>
      </c>
      <c r="AF31" s="69">
        <f>IF(AQ31="2",BH31,0)</f>
        <v>0</v>
      </c>
      <c r="AG31" s="69">
        <f>IF(AQ31="2",BI31,0)</f>
        <v>0</v>
      </c>
      <c r="AH31" s="69">
        <f>IF(AQ31="0",BJ31,0)</f>
        <v>0</v>
      </c>
      <c r="AI31" s="61"/>
      <c r="AJ31" s="51">
        <f>IF(AN31=0,K31,0)</f>
        <v>0</v>
      </c>
      <c r="AK31" s="51">
        <f>IF(AN31=15,K31,0)</f>
        <v>0</v>
      </c>
      <c r="AL31" s="51">
        <f>IF(AN31=21,K31,0)</f>
        <v>0</v>
      </c>
      <c r="AN31" s="69">
        <v>21</v>
      </c>
      <c r="AO31" s="69">
        <f>H31*0.897765567765568</f>
        <v>0</v>
      </c>
      <c r="AP31" s="69">
        <f>H31*(1-0.897765567765568)</f>
        <v>0</v>
      </c>
      <c r="AQ31" s="70" t="s">
        <v>74</v>
      </c>
      <c r="AV31" s="69">
        <f>AW31+AX31</f>
        <v>0</v>
      </c>
      <c r="AW31" s="69">
        <f>G31*AO31</f>
        <v>0</v>
      </c>
      <c r="AX31" s="69">
        <f>G31*AP31</f>
        <v>0</v>
      </c>
      <c r="AY31" s="72" t="s">
        <v>263</v>
      </c>
      <c r="AZ31" s="72" t="s">
        <v>275</v>
      </c>
      <c r="BA31" s="61" t="s">
        <v>281</v>
      </c>
      <c r="BC31" s="69">
        <f>AW31+AX31</f>
        <v>0</v>
      </c>
      <c r="BD31" s="69">
        <f>H31/(100-BE31)*100</f>
        <v>0</v>
      </c>
      <c r="BE31" s="69">
        <v>0</v>
      </c>
      <c r="BF31" s="69">
        <f>M31</f>
        <v>9.696</v>
      </c>
      <c r="BH31" s="51">
        <f>G31*AO31</f>
        <v>0</v>
      </c>
      <c r="BI31" s="51">
        <f>G31*AP31</f>
        <v>0</v>
      </c>
      <c r="BJ31" s="51">
        <f>G31*H31</f>
        <v>0</v>
      </c>
      <c r="BK31" s="51" t="s">
        <v>286</v>
      </c>
      <c r="BL31" s="69">
        <v>27</v>
      </c>
    </row>
    <row r="32" spans="1:47" ht="12.75">
      <c r="A32" s="77"/>
      <c r="B32" s="78"/>
      <c r="C32" s="78" t="s">
        <v>104</v>
      </c>
      <c r="D32" s="161" t="s">
        <v>173</v>
      </c>
      <c r="E32" s="159"/>
      <c r="F32" s="79" t="s">
        <v>73</v>
      </c>
      <c r="G32" s="79" t="s">
        <v>73</v>
      </c>
      <c r="H32" s="79"/>
      <c r="I32" s="80">
        <f>SUM(I33:I34)</f>
        <v>0</v>
      </c>
      <c r="J32" s="80">
        <f>SUM(J33:J34)</f>
        <v>0</v>
      </c>
      <c r="K32" s="80">
        <f>SUM(K33:K34)</f>
        <v>0</v>
      </c>
      <c r="L32" s="81"/>
      <c r="M32" s="80">
        <f>SUM(M33:M34)</f>
        <v>2.336</v>
      </c>
      <c r="N32" s="82"/>
      <c r="O32" s="18"/>
      <c r="AI32" s="61"/>
      <c r="AS32" s="75">
        <f>SUM(AJ33:AJ34)</f>
        <v>0</v>
      </c>
      <c r="AT32" s="75">
        <f>SUM(AK33:AK34)</f>
        <v>0</v>
      </c>
      <c r="AU32" s="75">
        <f>SUM(AL33:AL34)</f>
        <v>0</v>
      </c>
    </row>
    <row r="33" spans="1:64" ht="12.75">
      <c r="A33" s="83" t="s">
        <v>85</v>
      </c>
      <c r="B33" s="17"/>
      <c r="C33" s="17" t="s">
        <v>120</v>
      </c>
      <c r="D33" s="117" t="s">
        <v>174</v>
      </c>
      <c r="E33" s="157"/>
      <c r="F33" s="17" t="s">
        <v>226</v>
      </c>
      <c r="G33" s="69">
        <v>32</v>
      </c>
      <c r="H33" s="89"/>
      <c r="I33" s="69">
        <f>G33*AO33</f>
        <v>0</v>
      </c>
      <c r="J33" s="69">
        <f>G33*AP33</f>
        <v>0</v>
      </c>
      <c r="K33" s="69">
        <f>G33*H33</f>
        <v>0</v>
      </c>
      <c r="L33" s="69">
        <v>0</v>
      </c>
      <c r="M33" s="69">
        <f>G33*L33</f>
        <v>0</v>
      </c>
      <c r="N33" s="84" t="s">
        <v>247</v>
      </c>
      <c r="O33" s="18"/>
      <c r="Z33" s="69">
        <f>IF(AQ33="5",BJ33,0)</f>
        <v>0</v>
      </c>
      <c r="AB33" s="69">
        <f>IF(AQ33="1",BH33,0)</f>
        <v>0</v>
      </c>
      <c r="AC33" s="69">
        <f>IF(AQ33="1",BI33,0)</f>
        <v>0</v>
      </c>
      <c r="AD33" s="69">
        <f>IF(AQ33="7",BH33,0)</f>
        <v>0</v>
      </c>
      <c r="AE33" s="69">
        <f>IF(AQ33="7",BI33,0)</f>
        <v>0</v>
      </c>
      <c r="AF33" s="69">
        <f>IF(AQ33="2",BH33,0)</f>
        <v>0</v>
      </c>
      <c r="AG33" s="69">
        <f>IF(AQ33="2",BI33,0)</f>
        <v>0</v>
      </c>
      <c r="AH33" s="69">
        <f>IF(AQ33="0",BJ33,0)</f>
        <v>0</v>
      </c>
      <c r="AI33" s="61"/>
      <c r="AJ33" s="51">
        <f>IF(AN33=0,K33,0)</f>
        <v>0</v>
      </c>
      <c r="AK33" s="51">
        <f>IF(AN33=15,K33,0)</f>
        <v>0</v>
      </c>
      <c r="AL33" s="51">
        <f>IF(AN33=21,K33,0)</f>
        <v>0</v>
      </c>
      <c r="AN33" s="69">
        <v>21</v>
      </c>
      <c r="AO33" s="69">
        <f>H33*0</f>
        <v>0</v>
      </c>
      <c r="AP33" s="69">
        <f>H33*(1-0)</f>
        <v>0</v>
      </c>
      <c r="AQ33" s="70" t="s">
        <v>74</v>
      </c>
      <c r="AV33" s="69">
        <f>AW33+AX33</f>
        <v>0</v>
      </c>
      <c r="AW33" s="69">
        <f>G33*AO33</f>
        <v>0</v>
      </c>
      <c r="AX33" s="69">
        <f>G33*AP33</f>
        <v>0</v>
      </c>
      <c r="AY33" s="72" t="s">
        <v>264</v>
      </c>
      <c r="AZ33" s="72" t="s">
        <v>276</v>
      </c>
      <c r="BA33" s="61" t="s">
        <v>281</v>
      </c>
      <c r="BC33" s="69">
        <f>AW33+AX33</f>
        <v>0</v>
      </c>
      <c r="BD33" s="69">
        <f>H33/(100-BE33)*100</f>
        <v>0</v>
      </c>
      <c r="BE33" s="69">
        <v>0</v>
      </c>
      <c r="BF33" s="69">
        <f>M33</f>
        <v>0</v>
      </c>
      <c r="BH33" s="51">
        <f>G33*AO33</f>
        <v>0</v>
      </c>
      <c r="BI33" s="51">
        <f>G33*AP33</f>
        <v>0</v>
      </c>
      <c r="BJ33" s="51">
        <f>G33*H33</f>
        <v>0</v>
      </c>
      <c r="BK33" s="51" t="s">
        <v>286</v>
      </c>
      <c r="BL33" s="69">
        <v>31</v>
      </c>
    </row>
    <row r="34" spans="1:64" ht="12.75">
      <c r="A34" s="83" t="s">
        <v>86</v>
      </c>
      <c r="B34" s="17"/>
      <c r="C34" s="17" t="s">
        <v>121</v>
      </c>
      <c r="D34" s="117" t="s">
        <v>175</v>
      </c>
      <c r="E34" s="153"/>
      <c r="F34" s="17" t="s">
        <v>227</v>
      </c>
      <c r="G34" s="69">
        <v>32</v>
      </c>
      <c r="H34" s="89"/>
      <c r="I34" s="69">
        <f>G34*AO34</f>
        <v>0</v>
      </c>
      <c r="J34" s="69">
        <f>G34*AP34</f>
        <v>0</v>
      </c>
      <c r="K34" s="69">
        <f>G34*H34</f>
        <v>0</v>
      </c>
      <c r="L34" s="69">
        <v>0.073</v>
      </c>
      <c r="M34" s="69">
        <f>G34*L34</f>
        <v>2.336</v>
      </c>
      <c r="N34" s="84" t="s">
        <v>247</v>
      </c>
      <c r="O34" s="18"/>
      <c r="Z34" s="69">
        <f>IF(AQ34="5",BJ34,0)</f>
        <v>0</v>
      </c>
      <c r="AB34" s="69">
        <f>IF(AQ34="1",BH34,0)</f>
        <v>0</v>
      </c>
      <c r="AC34" s="69">
        <f>IF(AQ34="1",BI34,0)</f>
        <v>0</v>
      </c>
      <c r="AD34" s="69">
        <f>IF(AQ34="7",BH34,0)</f>
        <v>0</v>
      </c>
      <c r="AE34" s="69">
        <f>IF(AQ34="7",BI34,0)</f>
        <v>0</v>
      </c>
      <c r="AF34" s="69">
        <f>IF(AQ34="2",BH34,0)</f>
        <v>0</v>
      </c>
      <c r="AG34" s="69">
        <f>IF(AQ34="2",BI34,0)</f>
        <v>0</v>
      </c>
      <c r="AH34" s="69">
        <f>IF(AQ34="0",BJ34,0)</f>
        <v>0</v>
      </c>
      <c r="AI34" s="61"/>
      <c r="AJ34" s="53">
        <f>IF(AN34=0,K34,0)</f>
        <v>0</v>
      </c>
      <c r="AK34" s="53">
        <f>IF(AN34=15,K34,0)</f>
        <v>0</v>
      </c>
      <c r="AL34" s="53">
        <f>IF(AN34=21,K34,0)</f>
        <v>0</v>
      </c>
      <c r="AN34" s="69">
        <v>21</v>
      </c>
      <c r="AO34" s="69">
        <f>H34*1</f>
        <v>0</v>
      </c>
      <c r="AP34" s="69">
        <f>H34*(1-1)</f>
        <v>0</v>
      </c>
      <c r="AQ34" s="71" t="s">
        <v>74</v>
      </c>
      <c r="AV34" s="69">
        <f>AW34+AX34</f>
        <v>0</v>
      </c>
      <c r="AW34" s="69">
        <f>G34*AO34</f>
        <v>0</v>
      </c>
      <c r="AX34" s="69">
        <f>G34*AP34</f>
        <v>0</v>
      </c>
      <c r="AY34" s="72" t="s">
        <v>264</v>
      </c>
      <c r="AZ34" s="72" t="s">
        <v>276</v>
      </c>
      <c r="BA34" s="61" t="s">
        <v>281</v>
      </c>
      <c r="BC34" s="69">
        <f>AW34+AX34</f>
        <v>0</v>
      </c>
      <c r="BD34" s="69">
        <f>H34/(100-BE34)*100</f>
        <v>0</v>
      </c>
      <c r="BE34" s="69">
        <v>0</v>
      </c>
      <c r="BF34" s="69">
        <f>M34</f>
        <v>2.336</v>
      </c>
      <c r="BH34" s="53">
        <f>G34*AO34</f>
        <v>0</v>
      </c>
      <c r="BI34" s="53">
        <f>G34*AP34</f>
        <v>0</v>
      </c>
      <c r="BJ34" s="53">
        <f>G34*H34</f>
        <v>0</v>
      </c>
      <c r="BK34" s="53" t="s">
        <v>287</v>
      </c>
      <c r="BL34" s="69">
        <v>31</v>
      </c>
    </row>
    <row r="35" spans="1:47" ht="12.75">
      <c r="A35" s="34"/>
      <c r="B35" s="42"/>
      <c r="C35" s="42" t="s">
        <v>106</v>
      </c>
      <c r="D35" s="158" t="s">
        <v>176</v>
      </c>
      <c r="E35" s="159"/>
      <c r="F35" s="49" t="s">
        <v>73</v>
      </c>
      <c r="G35" s="49" t="s">
        <v>73</v>
      </c>
      <c r="H35" s="49"/>
      <c r="I35" s="75">
        <f>SUM(I36:I36)</f>
        <v>0</v>
      </c>
      <c r="J35" s="75">
        <f>SUM(J36:J36)</f>
        <v>0</v>
      </c>
      <c r="K35" s="75">
        <f>SUM(K36:K36)</f>
        <v>0</v>
      </c>
      <c r="L35" s="61"/>
      <c r="M35" s="75">
        <f>SUM(M36:M36)</f>
        <v>4.125</v>
      </c>
      <c r="N35" s="65"/>
      <c r="O35" s="18"/>
      <c r="AI35" s="61"/>
      <c r="AS35" s="75">
        <f>SUM(AJ36:AJ36)</f>
        <v>0</v>
      </c>
      <c r="AT35" s="75">
        <f>SUM(AK36:AK36)</f>
        <v>0</v>
      </c>
      <c r="AU35" s="75">
        <f>SUM(AL36:AL36)</f>
        <v>0</v>
      </c>
    </row>
    <row r="36" spans="1:64" ht="12.75">
      <c r="A36" s="83" t="s">
        <v>87</v>
      </c>
      <c r="B36" s="17"/>
      <c r="C36" s="17" t="s">
        <v>122</v>
      </c>
      <c r="D36" s="117" t="s">
        <v>177</v>
      </c>
      <c r="E36" s="157"/>
      <c r="F36" s="17" t="s">
        <v>227</v>
      </c>
      <c r="G36" s="69">
        <v>33</v>
      </c>
      <c r="H36" s="89"/>
      <c r="I36" s="69">
        <f>G36*AO36</f>
        <v>0</v>
      </c>
      <c r="J36" s="69">
        <f>G36*AP36</f>
        <v>0</v>
      </c>
      <c r="K36" s="69">
        <f>G36*H36</f>
        <v>0</v>
      </c>
      <c r="L36" s="69">
        <v>0.125</v>
      </c>
      <c r="M36" s="69">
        <f>G36*L36</f>
        <v>4.125</v>
      </c>
      <c r="N36" s="84" t="s">
        <v>247</v>
      </c>
      <c r="O36" s="18"/>
      <c r="Z36" s="69">
        <f>IF(AQ36="5",BJ36,0)</f>
        <v>0</v>
      </c>
      <c r="AB36" s="69">
        <f>IF(AQ36="1",BH36,0)</f>
        <v>0</v>
      </c>
      <c r="AC36" s="69">
        <f>IF(AQ36="1",BI36,0)</f>
        <v>0</v>
      </c>
      <c r="AD36" s="69">
        <f>IF(AQ36="7",BH36,0)</f>
        <v>0</v>
      </c>
      <c r="AE36" s="69">
        <f>IF(AQ36="7",BI36,0)</f>
        <v>0</v>
      </c>
      <c r="AF36" s="69">
        <f>IF(AQ36="2",BH36,0)</f>
        <v>0</v>
      </c>
      <c r="AG36" s="69">
        <f>IF(AQ36="2",BI36,0)</f>
        <v>0</v>
      </c>
      <c r="AH36" s="69">
        <f>IF(AQ36="0",BJ36,0)</f>
        <v>0</v>
      </c>
      <c r="AI36" s="61"/>
      <c r="AJ36" s="51">
        <f>IF(AN36=0,K36,0)</f>
        <v>0</v>
      </c>
      <c r="AK36" s="51">
        <f>IF(AN36=15,K36,0)</f>
        <v>0</v>
      </c>
      <c r="AL36" s="51">
        <f>IF(AN36=21,K36,0)</f>
        <v>0</v>
      </c>
      <c r="AN36" s="69">
        <v>21</v>
      </c>
      <c r="AO36" s="69">
        <f>H36*0.369661971830986</f>
        <v>0</v>
      </c>
      <c r="AP36" s="69">
        <f>H36*(1-0.369661971830986)</f>
        <v>0</v>
      </c>
      <c r="AQ36" s="70" t="s">
        <v>74</v>
      </c>
      <c r="AV36" s="69">
        <f>AW36+AX36</f>
        <v>0</v>
      </c>
      <c r="AW36" s="69">
        <f>G36*AO36</f>
        <v>0</v>
      </c>
      <c r="AX36" s="69">
        <f>G36*AP36</f>
        <v>0</v>
      </c>
      <c r="AY36" s="72" t="s">
        <v>265</v>
      </c>
      <c r="AZ36" s="72" t="s">
        <v>276</v>
      </c>
      <c r="BA36" s="61" t="s">
        <v>281</v>
      </c>
      <c r="BC36" s="69">
        <f>AW36+AX36</f>
        <v>0</v>
      </c>
      <c r="BD36" s="69">
        <f>H36/(100-BE36)*100</f>
        <v>0</v>
      </c>
      <c r="BE36" s="69">
        <v>0</v>
      </c>
      <c r="BF36" s="69">
        <f>M36</f>
        <v>4.125</v>
      </c>
      <c r="BH36" s="51">
        <f>G36*AO36</f>
        <v>0</v>
      </c>
      <c r="BI36" s="51">
        <f>G36*AP36</f>
        <v>0</v>
      </c>
      <c r="BJ36" s="51">
        <f>G36*H36</f>
        <v>0</v>
      </c>
      <c r="BK36" s="51" t="s">
        <v>286</v>
      </c>
      <c r="BL36" s="69">
        <v>33</v>
      </c>
    </row>
    <row r="37" spans="1:47" ht="12.75">
      <c r="A37" s="77"/>
      <c r="B37" s="78"/>
      <c r="C37" s="78" t="s">
        <v>123</v>
      </c>
      <c r="D37" s="161" t="s">
        <v>178</v>
      </c>
      <c r="E37" s="159"/>
      <c r="F37" s="79" t="s">
        <v>73</v>
      </c>
      <c r="G37" s="79" t="s">
        <v>73</v>
      </c>
      <c r="H37" s="79"/>
      <c r="I37" s="80">
        <f>SUM(I38:I38)</f>
        <v>0</v>
      </c>
      <c r="J37" s="80">
        <f>SUM(J38:J38)</f>
        <v>0</v>
      </c>
      <c r="K37" s="80">
        <f>SUM(K38:K38)</f>
        <v>0</v>
      </c>
      <c r="L37" s="81"/>
      <c r="M37" s="80">
        <f>SUM(M38:M38)</f>
        <v>1.1019999999999999</v>
      </c>
      <c r="N37" s="82"/>
      <c r="O37" s="18"/>
      <c r="AI37" s="61"/>
      <c r="AS37" s="75">
        <f>SUM(AJ38:AJ38)</f>
        <v>0</v>
      </c>
      <c r="AT37" s="75">
        <f>SUM(AK38:AK38)</f>
        <v>0</v>
      </c>
      <c r="AU37" s="75">
        <f>SUM(AL38:AL38)</f>
        <v>0</v>
      </c>
    </row>
    <row r="38" spans="1:64" ht="12.75">
      <c r="A38" s="83" t="s">
        <v>88</v>
      </c>
      <c r="B38" s="17"/>
      <c r="C38" s="17" t="s">
        <v>124</v>
      </c>
      <c r="D38" s="117" t="s">
        <v>179</v>
      </c>
      <c r="E38" s="157"/>
      <c r="F38" s="17" t="s">
        <v>224</v>
      </c>
      <c r="G38" s="69">
        <v>11.6</v>
      </c>
      <c r="H38" s="89"/>
      <c r="I38" s="69">
        <f>G38*AO38</f>
        <v>0</v>
      </c>
      <c r="J38" s="69">
        <f>G38*AP38</f>
        <v>0</v>
      </c>
      <c r="K38" s="69">
        <f>G38*H38</f>
        <v>0</v>
      </c>
      <c r="L38" s="69">
        <v>0.095</v>
      </c>
      <c r="M38" s="69">
        <f>G38*L38</f>
        <v>1.1019999999999999</v>
      </c>
      <c r="N38" s="84" t="s">
        <v>246</v>
      </c>
      <c r="O38" s="18"/>
      <c r="Z38" s="69">
        <f>IF(AQ38="5",BJ38,0)</f>
        <v>0</v>
      </c>
      <c r="AB38" s="69">
        <f>IF(AQ38="1",BH38,0)</f>
        <v>0</v>
      </c>
      <c r="AC38" s="69">
        <f>IF(AQ38="1",BI38,0)</f>
        <v>0</v>
      </c>
      <c r="AD38" s="69">
        <f>IF(AQ38="7",BH38,0)</f>
        <v>0</v>
      </c>
      <c r="AE38" s="69">
        <f>IF(AQ38="7",BI38,0)</f>
        <v>0</v>
      </c>
      <c r="AF38" s="69">
        <f>IF(AQ38="2",BH38,0)</f>
        <v>0</v>
      </c>
      <c r="AG38" s="69">
        <f>IF(AQ38="2",BI38,0)</f>
        <v>0</v>
      </c>
      <c r="AH38" s="69">
        <f>IF(AQ38="0",BJ38,0)</f>
        <v>0</v>
      </c>
      <c r="AI38" s="61"/>
      <c r="AJ38" s="51">
        <f>IF(AN38=0,K38,0)</f>
        <v>0</v>
      </c>
      <c r="AK38" s="51">
        <f>IF(AN38=15,K38,0)</f>
        <v>0</v>
      </c>
      <c r="AL38" s="51">
        <f>IF(AN38=21,K38,0)</f>
        <v>0</v>
      </c>
      <c r="AN38" s="69">
        <v>21</v>
      </c>
      <c r="AO38" s="69">
        <f>H38*0.676283987915408</f>
        <v>0</v>
      </c>
      <c r="AP38" s="69">
        <f>H38*(1-0.676283987915408)</f>
        <v>0</v>
      </c>
      <c r="AQ38" s="70" t="s">
        <v>74</v>
      </c>
      <c r="AV38" s="69">
        <f>AW38+AX38</f>
        <v>0</v>
      </c>
      <c r="AW38" s="69">
        <f>G38*AO38</f>
        <v>0</v>
      </c>
      <c r="AX38" s="69">
        <f>G38*AP38</f>
        <v>0</v>
      </c>
      <c r="AY38" s="72" t="s">
        <v>266</v>
      </c>
      <c r="AZ38" s="72" t="s">
        <v>277</v>
      </c>
      <c r="BA38" s="61" t="s">
        <v>281</v>
      </c>
      <c r="BC38" s="69">
        <f>AW38+AX38</f>
        <v>0</v>
      </c>
      <c r="BD38" s="69">
        <f>H38/(100-BE38)*100</f>
        <v>0</v>
      </c>
      <c r="BE38" s="69">
        <v>0</v>
      </c>
      <c r="BF38" s="69">
        <f>M38</f>
        <v>1.1019999999999999</v>
      </c>
      <c r="BH38" s="51">
        <f>G38*AO38</f>
        <v>0</v>
      </c>
      <c r="BI38" s="51">
        <f>G38*AP38</f>
        <v>0</v>
      </c>
      <c r="BJ38" s="51">
        <f>G38*H38</f>
        <v>0</v>
      </c>
      <c r="BK38" s="51" t="s">
        <v>286</v>
      </c>
      <c r="BL38" s="69">
        <v>63</v>
      </c>
    </row>
    <row r="39" spans="1:15" ht="12.75">
      <c r="A39" s="18"/>
      <c r="B39" s="85"/>
      <c r="C39" s="85"/>
      <c r="D39" s="86" t="s">
        <v>180</v>
      </c>
      <c r="E39" s="86"/>
      <c r="F39" s="85"/>
      <c r="G39" s="87"/>
      <c r="H39" s="85"/>
      <c r="I39" s="85"/>
      <c r="J39" s="85"/>
      <c r="K39" s="85"/>
      <c r="L39" s="85"/>
      <c r="M39" s="85"/>
      <c r="N39" s="16"/>
      <c r="O39" s="18"/>
    </row>
    <row r="40" spans="1:15" ht="12.75">
      <c r="A40" s="18"/>
      <c r="B40" s="85"/>
      <c r="C40" s="85"/>
      <c r="D40" s="86" t="s">
        <v>181</v>
      </c>
      <c r="E40" s="86"/>
      <c r="F40" s="85"/>
      <c r="G40" s="87">
        <v>11.6</v>
      </c>
      <c r="H40" s="85"/>
      <c r="I40" s="85"/>
      <c r="J40" s="85"/>
      <c r="K40" s="85"/>
      <c r="L40" s="85"/>
      <c r="M40" s="85"/>
      <c r="N40" s="16"/>
      <c r="O40" s="18"/>
    </row>
    <row r="41" spans="1:47" ht="12.75">
      <c r="A41" s="77"/>
      <c r="B41" s="78"/>
      <c r="C41" s="78" t="s">
        <v>125</v>
      </c>
      <c r="D41" s="161" t="s">
        <v>182</v>
      </c>
      <c r="E41" s="159"/>
      <c r="F41" s="79" t="s">
        <v>73</v>
      </c>
      <c r="G41" s="79" t="s">
        <v>73</v>
      </c>
      <c r="H41" s="79"/>
      <c r="I41" s="80">
        <f>SUM(I42:I42)</f>
        <v>0</v>
      </c>
      <c r="J41" s="80">
        <f>SUM(J42:J42)</f>
        <v>0</v>
      </c>
      <c r="K41" s="80">
        <f>SUM(K42:K42)</f>
        <v>0</v>
      </c>
      <c r="L41" s="81"/>
      <c r="M41" s="80">
        <f>SUM(M42:M42)</f>
        <v>4.83</v>
      </c>
      <c r="N41" s="82"/>
      <c r="O41" s="18"/>
      <c r="AI41" s="61"/>
      <c r="AS41" s="75">
        <f>SUM(AJ42:AJ42)</f>
        <v>0</v>
      </c>
      <c r="AT41" s="75">
        <f>SUM(AK42:AK42)</f>
        <v>0</v>
      </c>
      <c r="AU41" s="75">
        <f>SUM(AL42:AL42)</f>
        <v>0</v>
      </c>
    </row>
    <row r="42" spans="1:64" ht="12.75">
      <c r="A42" s="83" t="s">
        <v>89</v>
      </c>
      <c r="B42" s="17"/>
      <c r="C42" s="17" t="s">
        <v>126</v>
      </c>
      <c r="D42" s="117" t="s">
        <v>183</v>
      </c>
      <c r="E42" s="157"/>
      <c r="F42" s="17" t="s">
        <v>228</v>
      </c>
      <c r="G42" s="69">
        <v>69</v>
      </c>
      <c r="H42" s="89"/>
      <c r="I42" s="69">
        <f>G42*AO42</f>
        <v>0</v>
      </c>
      <c r="J42" s="69">
        <f>G42*AP42</f>
        <v>0</v>
      </c>
      <c r="K42" s="69">
        <f>G42*H42</f>
        <v>0</v>
      </c>
      <c r="L42" s="69">
        <v>0.07</v>
      </c>
      <c r="M42" s="69">
        <f>G42*L42</f>
        <v>4.83</v>
      </c>
      <c r="N42" s="84" t="s">
        <v>247</v>
      </c>
      <c r="O42" s="18"/>
      <c r="Z42" s="69">
        <f>IF(AQ42="5",BJ42,0)</f>
        <v>0</v>
      </c>
      <c r="AB42" s="69">
        <f>IF(AQ42="1",BH42,0)</f>
        <v>0</v>
      </c>
      <c r="AC42" s="69">
        <f>IF(AQ42="1",BI42,0)</f>
        <v>0</v>
      </c>
      <c r="AD42" s="69">
        <f>IF(AQ42="7",BH42,0)</f>
        <v>0</v>
      </c>
      <c r="AE42" s="69">
        <f>IF(AQ42="7",BI42,0)</f>
        <v>0</v>
      </c>
      <c r="AF42" s="69">
        <f>IF(AQ42="2",BH42,0)</f>
        <v>0</v>
      </c>
      <c r="AG42" s="69">
        <f>IF(AQ42="2",BI42,0)</f>
        <v>0</v>
      </c>
      <c r="AH42" s="69">
        <f>IF(AQ42="0",BJ42,0)</f>
        <v>0</v>
      </c>
      <c r="AI42" s="61"/>
      <c r="AJ42" s="51">
        <f>IF(AN42=0,K42,0)</f>
        <v>0</v>
      </c>
      <c r="AK42" s="51">
        <f>IF(AN42=15,K42,0)</f>
        <v>0</v>
      </c>
      <c r="AL42" s="51">
        <f>IF(AN42=21,K42,0)</f>
        <v>0</v>
      </c>
      <c r="AN42" s="69">
        <v>21</v>
      </c>
      <c r="AO42" s="69">
        <f>H42*0</f>
        <v>0</v>
      </c>
      <c r="AP42" s="69">
        <f>H42*(1-0)</f>
        <v>0</v>
      </c>
      <c r="AQ42" s="70" t="s">
        <v>80</v>
      </c>
      <c r="AV42" s="69">
        <f>AW42+AX42</f>
        <v>0</v>
      </c>
      <c r="AW42" s="69">
        <f>G42*AO42</f>
        <v>0</v>
      </c>
      <c r="AX42" s="69">
        <f>G42*AP42</f>
        <v>0</v>
      </c>
      <c r="AY42" s="72" t="s">
        <v>267</v>
      </c>
      <c r="AZ42" s="72" t="s">
        <v>278</v>
      </c>
      <c r="BA42" s="61" t="s">
        <v>281</v>
      </c>
      <c r="BC42" s="69">
        <f>AW42+AX42</f>
        <v>0</v>
      </c>
      <c r="BD42" s="69">
        <f>H42/(100-BE42)*100</f>
        <v>0</v>
      </c>
      <c r="BE42" s="69">
        <v>0</v>
      </c>
      <c r="BF42" s="69">
        <f>M42</f>
        <v>4.83</v>
      </c>
      <c r="BH42" s="51">
        <f>G42*AO42</f>
        <v>0</v>
      </c>
      <c r="BI42" s="51">
        <f>G42*AP42</f>
        <v>0</v>
      </c>
      <c r="BJ42" s="51">
        <f>G42*H42</f>
        <v>0</v>
      </c>
      <c r="BK42" s="51" t="s">
        <v>286</v>
      </c>
      <c r="BL42" s="69">
        <v>762</v>
      </c>
    </row>
    <row r="43" spans="1:15" ht="12.75">
      <c r="A43" s="18"/>
      <c r="B43" s="85"/>
      <c r="C43" s="85"/>
      <c r="D43" s="86" t="s">
        <v>184</v>
      </c>
      <c r="E43" s="86"/>
      <c r="F43" s="85"/>
      <c r="G43" s="87">
        <v>69</v>
      </c>
      <c r="H43" s="85"/>
      <c r="I43" s="85"/>
      <c r="J43" s="85"/>
      <c r="K43" s="85"/>
      <c r="L43" s="85"/>
      <c r="M43" s="85"/>
      <c r="N43" s="16"/>
      <c r="O43" s="18"/>
    </row>
    <row r="44" spans="1:47" ht="12.75">
      <c r="A44" s="77"/>
      <c r="B44" s="78"/>
      <c r="C44" s="78" t="s">
        <v>127</v>
      </c>
      <c r="D44" s="161" t="s">
        <v>185</v>
      </c>
      <c r="E44" s="159"/>
      <c r="F44" s="79" t="s">
        <v>73</v>
      </c>
      <c r="G44" s="79" t="s">
        <v>73</v>
      </c>
      <c r="H44" s="79"/>
      <c r="I44" s="80">
        <f>SUM(I45:I51)</f>
        <v>0</v>
      </c>
      <c r="J44" s="80">
        <f>SUM(J45:J51)</f>
        <v>0</v>
      </c>
      <c r="K44" s="80">
        <f>SUM(K45:K51)</f>
        <v>0</v>
      </c>
      <c r="L44" s="81"/>
      <c r="M44" s="80">
        <f>SUM(M45:M51)</f>
        <v>0.446958</v>
      </c>
      <c r="N44" s="82"/>
      <c r="O44" s="18"/>
      <c r="AI44" s="61"/>
      <c r="AS44" s="75">
        <f>SUM(AJ45:AJ51)</f>
        <v>0</v>
      </c>
      <c r="AT44" s="75">
        <f>SUM(AK45:AK51)</f>
        <v>0</v>
      </c>
      <c r="AU44" s="75">
        <f>SUM(AL45:AL51)</f>
        <v>0</v>
      </c>
    </row>
    <row r="45" spans="1:64" ht="12.75">
      <c r="A45" s="83" t="s">
        <v>90</v>
      </c>
      <c r="B45" s="17"/>
      <c r="C45" s="17" t="s">
        <v>128</v>
      </c>
      <c r="D45" s="117" t="s">
        <v>186</v>
      </c>
      <c r="E45" s="157"/>
      <c r="F45" s="17" t="s">
        <v>228</v>
      </c>
      <c r="G45" s="69">
        <v>55</v>
      </c>
      <c r="H45" s="89"/>
      <c r="I45" s="69">
        <f>G45*AO45</f>
        <v>0</v>
      </c>
      <c r="J45" s="69">
        <f>G45*AP45</f>
        <v>0</v>
      </c>
      <c r="K45" s="69">
        <f>G45*H45</f>
        <v>0</v>
      </c>
      <c r="L45" s="69">
        <v>0</v>
      </c>
      <c r="M45" s="69">
        <f>G45*L45</f>
        <v>0</v>
      </c>
      <c r="N45" s="84" t="s">
        <v>247</v>
      </c>
      <c r="O45" s="18"/>
      <c r="Z45" s="69">
        <f>IF(AQ45="5",BJ45,0)</f>
        <v>0</v>
      </c>
      <c r="AB45" s="69">
        <f>IF(AQ45="1",BH45,0)</f>
        <v>0</v>
      </c>
      <c r="AC45" s="69">
        <f>IF(AQ45="1",BI45,0)</f>
        <v>0</v>
      </c>
      <c r="AD45" s="69">
        <f>IF(AQ45="7",BH45,0)</f>
        <v>0</v>
      </c>
      <c r="AE45" s="69">
        <f>IF(AQ45="7",BI45,0)</f>
        <v>0</v>
      </c>
      <c r="AF45" s="69">
        <f>IF(AQ45="2",BH45,0)</f>
        <v>0</v>
      </c>
      <c r="AG45" s="69">
        <f>IF(AQ45="2",BI45,0)</f>
        <v>0</v>
      </c>
      <c r="AH45" s="69">
        <f>IF(AQ45="0",BJ45,0)</f>
        <v>0</v>
      </c>
      <c r="AI45" s="61"/>
      <c r="AJ45" s="51">
        <f>IF(AN45=0,K45,0)</f>
        <v>0</v>
      </c>
      <c r="AK45" s="51">
        <f>IF(AN45=15,K45,0)</f>
        <v>0</v>
      </c>
      <c r="AL45" s="51">
        <f>IF(AN45=21,K45,0)</f>
        <v>0</v>
      </c>
      <c r="AN45" s="69">
        <v>21</v>
      </c>
      <c r="AO45" s="69">
        <f>H45*0</f>
        <v>0</v>
      </c>
      <c r="AP45" s="69">
        <f>H45*(1-0)</f>
        <v>0</v>
      </c>
      <c r="AQ45" s="70" t="s">
        <v>80</v>
      </c>
      <c r="AV45" s="69">
        <f>AW45+AX45</f>
        <v>0</v>
      </c>
      <c r="AW45" s="69">
        <f>G45*AO45</f>
        <v>0</v>
      </c>
      <c r="AX45" s="69">
        <f>G45*AP45</f>
        <v>0</v>
      </c>
      <c r="AY45" s="72" t="s">
        <v>268</v>
      </c>
      <c r="AZ45" s="72" t="s">
        <v>278</v>
      </c>
      <c r="BA45" s="61" t="s">
        <v>281</v>
      </c>
      <c r="BC45" s="69">
        <f>AW45+AX45</f>
        <v>0</v>
      </c>
      <c r="BD45" s="69">
        <f>H45/(100-BE45)*100</f>
        <v>0</v>
      </c>
      <c r="BE45" s="69">
        <v>0</v>
      </c>
      <c r="BF45" s="69">
        <f>M45</f>
        <v>0</v>
      </c>
      <c r="BH45" s="51">
        <f>G45*AO45</f>
        <v>0</v>
      </c>
      <c r="BI45" s="51">
        <f>G45*AP45</f>
        <v>0</v>
      </c>
      <c r="BJ45" s="51">
        <f>G45*H45</f>
        <v>0</v>
      </c>
      <c r="BK45" s="51" t="s">
        <v>286</v>
      </c>
      <c r="BL45" s="69">
        <v>767</v>
      </c>
    </row>
    <row r="46" spans="1:64" ht="12.75">
      <c r="A46" s="83" t="s">
        <v>91</v>
      </c>
      <c r="B46" s="17"/>
      <c r="C46" s="17" t="s">
        <v>129</v>
      </c>
      <c r="D46" s="117" t="s">
        <v>187</v>
      </c>
      <c r="E46" s="157"/>
      <c r="F46" s="17" t="s">
        <v>229</v>
      </c>
      <c r="G46" s="69">
        <v>446.958</v>
      </c>
      <c r="H46" s="89"/>
      <c r="I46" s="69">
        <f>G46*AO46</f>
        <v>0</v>
      </c>
      <c r="J46" s="69">
        <f>G46*AP46</f>
        <v>0</v>
      </c>
      <c r="K46" s="69">
        <f>G46*H46</f>
        <v>0</v>
      </c>
      <c r="L46" s="69">
        <v>0.001</v>
      </c>
      <c r="M46" s="69">
        <f>G46*L46</f>
        <v>0.446958</v>
      </c>
      <c r="N46" s="84" t="s">
        <v>247</v>
      </c>
      <c r="O46" s="18"/>
      <c r="Z46" s="69">
        <f>IF(AQ46="5",BJ46,0)</f>
        <v>0</v>
      </c>
      <c r="AB46" s="69">
        <f>IF(AQ46="1",BH46,0)</f>
        <v>0</v>
      </c>
      <c r="AC46" s="69">
        <f>IF(AQ46="1",BI46,0)</f>
        <v>0</v>
      </c>
      <c r="AD46" s="69">
        <f>IF(AQ46="7",BH46,0)</f>
        <v>0</v>
      </c>
      <c r="AE46" s="69">
        <f>IF(AQ46="7",BI46,0)</f>
        <v>0</v>
      </c>
      <c r="AF46" s="69">
        <f>IF(AQ46="2",BH46,0)</f>
        <v>0</v>
      </c>
      <c r="AG46" s="69">
        <f>IF(AQ46="2",BI46,0)</f>
        <v>0</v>
      </c>
      <c r="AH46" s="69">
        <f>IF(AQ46="0",BJ46,0)</f>
        <v>0</v>
      </c>
      <c r="AI46" s="61"/>
      <c r="AJ46" s="51">
        <f>IF(AN46=0,K46,0)</f>
        <v>0</v>
      </c>
      <c r="AK46" s="51">
        <f>IF(AN46=15,K46,0)</f>
        <v>0</v>
      </c>
      <c r="AL46" s="51">
        <f>IF(AN46=21,K46,0)</f>
        <v>0</v>
      </c>
      <c r="AN46" s="69">
        <v>21</v>
      </c>
      <c r="AO46" s="69">
        <f>H46*0.14369446751556</f>
        <v>0</v>
      </c>
      <c r="AP46" s="69">
        <f>H46*(1-0.14369446751556)</f>
        <v>0</v>
      </c>
      <c r="AQ46" s="70" t="s">
        <v>80</v>
      </c>
      <c r="AV46" s="69">
        <f>AW46+AX46</f>
        <v>0</v>
      </c>
      <c r="AW46" s="69">
        <f>G46*AO46</f>
        <v>0</v>
      </c>
      <c r="AX46" s="69">
        <f>G46*AP46</f>
        <v>0</v>
      </c>
      <c r="AY46" s="72" t="s">
        <v>268</v>
      </c>
      <c r="AZ46" s="72" t="s">
        <v>278</v>
      </c>
      <c r="BA46" s="61" t="s">
        <v>281</v>
      </c>
      <c r="BC46" s="69">
        <f>AW46+AX46</f>
        <v>0</v>
      </c>
      <c r="BD46" s="69">
        <f>H46/(100-BE46)*100</f>
        <v>0</v>
      </c>
      <c r="BE46" s="69">
        <v>0</v>
      </c>
      <c r="BF46" s="69">
        <f>M46</f>
        <v>0.446958</v>
      </c>
      <c r="BH46" s="51">
        <f>G46*AO46</f>
        <v>0</v>
      </c>
      <c r="BI46" s="51">
        <f>G46*AP46</f>
        <v>0</v>
      </c>
      <c r="BJ46" s="51">
        <f>G46*H46</f>
        <v>0</v>
      </c>
      <c r="BK46" s="51" t="s">
        <v>286</v>
      </c>
      <c r="BL46" s="69">
        <v>767</v>
      </c>
    </row>
    <row r="47" spans="1:15" ht="12.75">
      <c r="A47" s="18"/>
      <c r="B47" s="85"/>
      <c r="C47" s="85"/>
      <c r="D47" s="86" t="s">
        <v>188</v>
      </c>
      <c r="E47" s="86"/>
      <c r="F47" s="85"/>
      <c r="G47" s="87">
        <v>0</v>
      </c>
      <c r="H47" s="85"/>
      <c r="I47" s="85"/>
      <c r="J47" s="85"/>
      <c r="K47" s="85"/>
      <c r="L47" s="85"/>
      <c r="M47" s="85"/>
      <c r="N47" s="16"/>
      <c r="O47" s="18"/>
    </row>
    <row r="48" spans="1:15" ht="12.75">
      <c r="A48" s="18"/>
      <c r="B48" s="85"/>
      <c r="C48" s="85"/>
      <c r="D48" s="86" t="s">
        <v>189</v>
      </c>
      <c r="E48" s="86"/>
      <c r="F48" s="85"/>
      <c r="G48" s="87">
        <v>134.838</v>
      </c>
      <c r="H48" s="85"/>
      <c r="I48" s="85"/>
      <c r="J48" s="85"/>
      <c r="K48" s="85"/>
      <c r="L48" s="85"/>
      <c r="M48" s="85"/>
      <c r="N48" s="16"/>
      <c r="O48" s="18"/>
    </row>
    <row r="49" spans="1:15" ht="12.75">
      <c r="A49" s="18"/>
      <c r="B49" s="85"/>
      <c r="C49" s="85"/>
      <c r="D49" s="86" t="s">
        <v>190</v>
      </c>
      <c r="E49" s="86"/>
      <c r="F49" s="85"/>
      <c r="G49" s="87">
        <v>0</v>
      </c>
      <c r="H49" s="85"/>
      <c r="I49" s="85"/>
      <c r="J49" s="85"/>
      <c r="K49" s="85"/>
      <c r="L49" s="85"/>
      <c r="M49" s="85"/>
      <c r="N49" s="16"/>
      <c r="O49" s="18"/>
    </row>
    <row r="50" spans="1:15" ht="12.75">
      <c r="A50" s="18"/>
      <c r="B50" s="85"/>
      <c r="C50" s="85"/>
      <c r="D50" s="86" t="s">
        <v>191</v>
      </c>
      <c r="E50" s="86"/>
      <c r="F50" s="85"/>
      <c r="G50" s="87">
        <v>312.12</v>
      </c>
      <c r="H50" s="85"/>
      <c r="I50" s="85"/>
      <c r="J50" s="85"/>
      <c r="K50" s="85"/>
      <c r="L50" s="85"/>
      <c r="M50" s="85"/>
      <c r="N50" s="16"/>
      <c r="O50" s="18"/>
    </row>
    <row r="51" spans="1:64" ht="12.75">
      <c r="A51" s="83" t="s">
        <v>92</v>
      </c>
      <c r="B51" s="17"/>
      <c r="C51" s="17" t="s">
        <v>130</v>
      </c>
      <c r="D51" s="117" t="s">
        <v>192</v>
      </c>
      <c r="E51" s="157"/>
      <c r="F51" s="17" t="s">
        <v>230</v>
      </c>
      <c r="G51" s="69">
        <v>0.4</v>
      </c>
      <c r="H51" s="89"/>
      <c r="I51" s="69">
        <f>G51*AO51</f>
        <v>0</v>
      </c>
      <c r="J51" s="69">
        <f>G51*AP51</f>
        <v>0</v>
      </c>
      <c r="K51" s="69">
        <f>G51*H51</f>
        <v>0</v>
      </c>
      <c r="L51" s="69">
        <v>0</v>
      </c>
      <c r="M51" s="69">
        <f>G51*L51</f>
        <v>0</v>
      </c>
      <c r="N51" s="84" t="s">
        <v>247</v>
      </c>
      <c r="O51" s="18"/>
      <c r="Z51" s="69">
        <f>IF(AQ51="5",BJ51,0)</f>
        <v>0</v>
      </c>
      <c r="AB51" s="69">
        <f>IF(AQ51="1",BH51,0)</f>
        <v>0</v>
      </c>
      <c r="AC51" s="69">
        <f>IF(AQ51="1",BI51,0)</f>
        <v>0</v>
      </c>
      <c r="AD51" s="69">
        <f>IF(AQ51="7",BH51,0)</f>
        <v>0</v>
      </c>
      <c r="AE51" s="69">
        <f>IF(AQ51="7",BI51,0)</f>
        <v>0</v>
      </c>
      <c r="AF51" s="69">
        <f>IF(AQ51="2",BH51,0)</f>
        <v>0</v>
      </c>
      <c r="AG51" s="69">
        <f>IF(AQ51="2",BI51,0)</f>
        <v>0</v>
      </c>
      <c r="AH51" s="69">
        <f>IF(AQ51="0",BJ51,0)</f>
        <v>0</v>
      </c>
      <c r="AI51" s="61"/>
      <c r="AJ51" s="51">
        <f>IF(AN51=0,K51,0)</f>
        <v>0</v>
      </c>
      <c r="AK51" s="51">
        <f>IF(AN51=15,K51,0)</f>
        <v>0</v>
      </c>
      <c r="AL51" s="51">
        <f>IF(AN51=21,K51,0)</f>
        <v>0</v>
      </c>
      <c r="AN51" s="69">
        <v>21</v>
      </c>
      <c r="AO51" s="69">
        <f>H51*0</f>
        <v>0</v>
      </c>
      <c r="AP51" s="69">
        <f>H51*(1-0)</f>
        <v>0</v>
      </c>
      <c r="AQ51" s="70" t="s">
        <v>78</v>
      </c>
      <c r="AV51" s="69">
        <f>AW51+AX51</f>
        <v>0</v>
      </c>
      <c r="AW51" s="69">
        <f>G51*AO51</f>
        <v>0</v>
      </c>
      <c r="AX51" s="69">
        <f>G51*AP51</f>
        <v>0</v>
      </c>
      <c r="AY51" s="72" t="s">
        <v>268</v>
      </c>
      <c r="AZ51" s="72" t="s">
        <v>278</v>
      </c>
      <c r="BA51" s="61" t="s">
        <v>281</v>
      </c>
      <c r="BC51" s="69">
        <f>AW51+AX51</f>
        <v>0</v>
      </c>
      <c r="BD51" s="69">
        <f>H51/(100-BE51)*100</f>
        <v>0</v>
      </c>
      <c r="BE51" s="69">
        <v>0</v>
      </c>
      <c r="BF51" s="69">
        <f>M51</f>
        <v>0</v>
      </c>
      <c r="BH51" s="51">
        <f>G51*AO51</f>
        <v>0</v>
      </c>
      <c r="BI51" s="51">
        <f>G51*AP51</f>
        <v>0</v>
      </c>
      <c r="BJ51" s="51">
        <f>G51*H51</f>
        <v>0</v>
      </c>
      <c r="BK51" s="51" t="s">
        <v>286</v>
      </c>
      <c r="BL51" s="69">
        <v>767</v>
      </c>
    </row>
    <row r="52" spans="1:47" ht="12.75">
      <c r="A52" s="34"/>
      <c r="B52" s="42"/>
      <c r="C52" s="42" t="s">
        <v>131</v>
      </c>
      <c r="D52" s="158" t="s">
        <v>193</v>
      </c>
      <c r="E52" s="159"/>
      <c r="F52" s="49" t="s">
        <v>73</v>
      </c>
      <c r="G52" s="49" t="s">
        <v>73</v>
      </c>
      <c r="H52" s="49"/>
      <c r="I52" s="75">
        <f>SUM(I53:I53)</f>
        <v>0</v>
      </c>
      <c r="J52" s="75">
        <f>SUM(J53:J53)</f>
        <v>0</v>
      </c>
      <c r="K52" s="75">
        <f>SUM(K53:K53)</f>
        <v>0</v>
      </c>
      <c r="L52" s="61"/>
      <c r="M52" s="75">
        <f>SUM(M53:M53)</f>
        <v>0.3613275</v>
      </c>
      <c r="N52" s="65"/>
      <c r="O52" s="18"/>
      <c r="AI52" s="61"/>
      <c r="AS52" s="75">
        <f>SUM(AJ53:AJ53)</f>
        <v>0</v>
      </c>
      <c r="AT52" s="75">
        <f>SUM(AK53:AK53)</f>
        <v>0</v>
      </c>
      <c r="AU52" s="75">
        <f>SUM(AL53:AL53)</f>
        <v>0</v>
      </c>
    </row>
    <row r="53" spans="1:64" ht="12.75">
      <c r="A53" s="35" t="s">
        <v>93</v>
      </c>
      <c r="B53" s="43"/>
      <c r="C53" s="43" t="s">
        <v>132</v>
      </c>
      <c r="D53" s="160" t="s">
        <v>194</v>
      </c>
      <c r="E53" s="157"/>
      <c r="F53" s="43" t="s">
        <v>225</v>
      </c>
      <c r="G53" s="51">
        <v>0.1431</v>
      </c>
      <c r="H53" s="90"/>
      <c r="I53" s="51">
        <f>G53*AO53</f>
        <v>0</v>
      </c>
      <c r="J53" s="51">
        <f>G53*AP53</f>
        <v>0</v>
      </c>
      <c r="K53" s="51">
        <f>G53*H53</f>
        <v>0</v>
      </c>
      <c r="L53" s="51">
        <v>2.525</v>
      </c>
      <c r="M53" s="51">
        <f>G53*L53</f>
        <v>0.3613275</v>
      </c>
      <c r="N53" s="66" t="s">
        <v>247</v>
      </c>
      <c r="O53" s="18"/>
      <c r="Z53" s="69">
        <f>IF(AQ53="5",BJ53,0)</f>
        <v>0</v>
      </c>
      <c r="AB53" s="69">
        <f>IF(AQ53="1",BH53,0)</f>
        <v>0</v>
      </c>
      <c r="AC53" s="69">
        <f>IF(AQ53="1",BI53,0)</f>
        <v>0</v>
      </c>
      <c r="AD53" s="69">
        <f>IF(AQ53="7",BH53,0)</f>
        <v>0</v>
      </c>
      <c r="AE53" s="69">
        <f>IF(AQ53="7",BI53,0)</f>
        <v>0</v>
      </c>
      <c r="AF53" s="69">
        <f>IF(AQ53="2",BH53,0)</f>
        <v>0</v>
      </c>
      <c r="AG53" s="69">
        <f>IF(AQ53="2",BI53,0)</f>
        <v>0</v>
      </c>
      <c r="AH53" s="69">
        <f>IF(AQ53="0",BJ53,0)</f>
        <v>0</v>
      </c>
      <c r="AI53" s="61"/>
      <c r="AJ53" s="51">
        <f>IF(AN53=0,K53,0)</f>
        <v>0</v>
      </c>
      <c r="AK53" s="51">
        <f>IF(AN53=15,K53,0)</f>
        <v>0</v>
      </c>
      <c r="AL53" s="51">
        <f>IF(AN53=21,K53,0)</f>
        <v>0</v>
      </c>
      <c r="AN53" s="69">
        <v>21</v>
      </c>
      <c r="AO53" s="69">
        <f>H53*0.462149462554447</f>
        <v>0</v>
      </c>
      <c r="AP53" s="69">
        <f>H53*(1-0.462149462554447)</f>
        <v>0</v>
      </c>
      <c r="AQ53" s="70" t="s">
        <v>74</v>
      </c>
      <c r="AV53" s="69">
        <f>AW53+AX53</f>
        <v>0</v>
      </c>
      <c r="AW53" s="69">
        <f>G53*AO53</f>
        <v>0</v>
      </c>
      <c r="AX53" s="69">
        <f>G53*AP53</f>
        <v>0</v>
      </c>
      <c r="AY53" s="72" t="s">
        <v>269</v>
      </c>
      <c r="AZ53" s="72" t="s">
        <v>279</v>
      </c>
      <c r="BA53" s="61" t="s">
        <v>281</v>
      </c>
      <c r="BC53" s="69">
        <f>AW53+AX53</f>
        <v>0</v>
      </c>
      <c r="BD53" s="69">
        <f>H53/(100-BE53)*100</f>
        <v>0</v>
      </c>
      <c r="BE53" s="69">
        <v>0</v>
      </c>
      <c r="BF53" s="69">
        <f>M53</f>
        <v>0.3613275</v>
      </c>
      <c r="BH53" s="51">
        <f>G53*AO53</f>
        <v>0</v>
      </c>
      <c r="BI53" s="51">
        <f>G53*AP53</f>
        <v>0</v>
      </c>
      <c r="BJ53" s="51">
        <f>G53*H53</f>
        <v>0</v>
      </c>
      <c r="BK53" s="51" t="s">
        <v>286</v>
      </c>
      <c r="BL53" s="69">
        <v>93</v>
      </c>
    </row>
    <row r="54" spans="1:15" ht="12.75">
      <c r="A54" s="18"/>
      <c r="D54" s="46" t="s">
        <v>195</v>
      </c>
      <c r="E54" s="47"/>
      <c r="G54" s="52">
        <v>0</v>
      </c>
      <c r="N54" s="16"/>
      <c r="O54" s="18"/>
    </row>
    <row r="55" spans="1:15" ht="12.75">
      <c r="A55" s="18"/>
      <c r="D55" s="46" t="s">
        <v>196</v>
      </c>
      <c r="E55" s="47"/>
      <c r="G55" s="52">
        <v>0</v>
      </c>
      <c r="N55" s="16"/>
      <c r="O55" s="18"/>
    </row>
    <row r="56" spans="1:15" ht="12.75">
      <c r="A56" s="18"/>
      <c r="D56" s="46" t="s">
        <v>197</v>
      </c>
      <c r="E56" s="47"/>
      <c r="G56" s="52">
        <v>0.1431</v>
      </c>
      <c r="N56" s="16"/>
      <c r="O56" s="18"/>
    </row>
    <row r="57" spans="1:47" ht="12.75">
      <c r="A57" s="77"/>
      <c r="B57" s="78"/>
      <c r="C57" s="78" t="s">
        <v>133</v>
      </c>
      <c r="D57" s="161" t="s">
        <v>198</v>
      </c>
      <c r="E57" s="159"/>
      <c r="F57" s="79" t="s">
        <v>73</v>
      </c>
      <c r="G57" s="79" t="s">
        <v>73</v>
      </c>
      <c r="H57" s="79"/>
      <c r="I57" s="80">
        <f>SUM(I58:I60)</f>
        <v>0</v>
      </c>
      <c r="J57" s="80">
        <f>SUM(J58:J60)</f>
        <v>0</v>
      </c>
      <c r="K57" s="80">
        <f>SUM(K58:K60)</f>
        <v>0</v>
      </c>
      <c r="L57" s="81"/>
      <c r="M57" s="80">
        <f>SUM(M58:M60)</f>
        <v>16.775</v>
      </c>
      <c r="N57" s="82"/>
      <c r="O57" s="18"/>
      <c r="AI57" s="61"/>
      <c r="AS57" s="75">
        <f>SUM(AJ58:AJ60)</f>
        <v>0</v>
      </c>
      <c r="AT57" s="75">
        <f>SUM(AK58:AK60)</f>
        <v>0</v>
      </c>
      <c r="AU57" s="75">
        <f>SUM(AL58:AL60)</f>
        <v>0</v>
      </c>
    </row>
    <row r="58" spans="1:64" ht="12.75">
      <c r="A58" s="83" t="s">
        <v>94</v>
      </c>
      <c r="B58" s="17"/>
      <c r="C58" s="17" t="s">
        <v>134</v>
      </c>
      <c r="D58" s="117" t="s">
        <v>199</v>
      </c>
      <c r="E58" s="157"/>
      <c r="F58" s="17" t="s">
        <v>227</v>
      </c>
      <c r="G58" s="69">
        <v>10</v>
      </c>
      <c r="H58" s="89"/>
      <c r="I58" s="69">
        <f>G58*AO58</f>
        <v>0</v>
      </c>
      <c r="J58" s="69">
        <f>G58*AP58</f>
        <v>0</v>
      </c>
      <c r="K58" s="69">
        <f>G58*H58</f>
        <v>0</v>
      </c>
      <c r="L58" s="69">
        <v>0.082</v>
      </c>
      <c r="M58" s="69">
        <f>G58*L58</f>
        <v>0.8200000000000001</v>
      </c>
      <c r="N58" s="84" t="s">
        <v>247</v>
      </c>
      <c r="O58" s="18"/>
      <c r="Z58" s="69">
        <f>IF(AQ58="5",BJ58,0)</f>
        <v>0</v>
      </c>
      <c r="AB58" s="69">
        <f>IF(AQ58="1",BH58,0)</f>
        <v>0</v>
      </c>
      <c r="AC58" s="69">
        <f>IF(AQ58="1",BI58,0)</f>
        <v>0</v>
      </c>
      <c r="AD58" s="69">
        <f>IF(AQ58="7",BH58,0)</f>
        <v>0</v>
      </c>
      <c r="AE58" s="69">
        <f>IF(AQ58="7",BI58,0)</f>
        <v>0</v>
      </c>
      <c r="AF58" s="69">
        <f>IF(AQ58="2",BH58,0)</f>
        <v>0</v>
      </c>
      <c r="AG58" s="69">
        <f>IF(AQ58="2",BI58,0)</f>
        <v>0</v>
      </c>
      <c r="AH58" s="69">
        <f>IF(AQ58="0",BJ58,0)</f>
        <v>0</v>
      </c>
      <c r="AI58" s="61"/>
      <c r="AJ58" s="51">
        <f>IF(AN58=0,K58,0)</f>
        <v>0</v>
      </c>
      <c r="AK58" s="51">
        <f>IF(AN58=15,K58,0)</f>
        <v>0</v>
      </c>
      <c r="AL58" s="51">
        <f>IF(AN58=21,K58,0)</f>
        <v>0</v>
      </c>
      <c r="AN58" s="69">
        <v>21</v>
      </c>
      <c r="AO58" s="69">
        <f>H58*0</f>
        <v>0</v>
      </c>
      <c r="AP58" s="69">
        <f>H58*(1-0)</f>
        <v>0</v>
      </c>
      <c r="AQ58" s="70" t="s">
        <v>74</v>
      </c>
      <c r="AV58" s="69">
        <f>AW58+AX58</f>
        <v>0</v>
      </c>
      <c r="AW58" s="69">
        <f>G58*AO58</f>
        <v>0</v>
      </c>
      <c r="AX58" s="69">
        <f>G58*AP58</f>
        <v>0</v>
      </c>
      <c r="AY58" s="72" t="s">
        <v>270</v>
      </c>
      <c r="AZ58" s="72" t="s">
        <v>279</v>
      </c>
      <c r="BA58" s="61" t="s">
        <v>281</v>
      </c>
      <c r="BC58" s="69">
        <f>AW58+AX58</f>
        <v>0</v>
      </c>
      <c r="BD58" s="69">
        <f>H58/(100-BE58)*100</f>
        <v>0</v>
      </c>
      <c r="BE58" s="69">
        <v>0</v>
      </c>
      <c r="BF58" s="69">
        <f>M58</f>
        <v>0.8200000000000001</v>
      </c>
      <c r="BH58" s="51">
        <f>G58*AO58</f>
        <v>0</v>
      </c>
      <c r="BI58" s="51">
        <f>G58*AP58</f>
        <v>0</v>
      </c>
      <c r="BJ58" s="51">
        <f>G58*H58</f>
        <v>0</v>
      </c>
      <c r="BK58" s="51" t="s">
        <v>286</v>
      </c>
      <c r="BL58" s="69">
        <v>96</v>
      </c>
    </row>
    <row r="59" spans="1:64" ht="12.75">
      <c r="A59" s="83" t="s">
        <v>95</v>
      </c>
      <c r="B59" s="17"/>
      <c r="C59" s="17" t="s">
        <v>135</v>
      </c>
      <c r="D59" s="117" t="s">
        <v>200</v>
      </c>
      <c r="E59" s="157"/>
      <c r="F59" s="17" t="s">
        <v>227</v>
      </c>
      <c r="G59" s="69">
        <v>31</v>
      </c>
      <c r="H59" s="89"/>
      <c r="I59" s="69">
        <f>G59*AO59</f>
        <v>0</v>
      </c>
      <c r="J59" s="69">
        <f>G59*AP59</f>
        <v>0</v>
      </c>
      <c r="K59" s="69">
        <f>G59*H59</f>
        <v>0</v>
      </c>
      <c r="L59" s="69">
        <v>0.045</v>
      </c>
      <c r="M59" s="69">
        <f>G59*L59</f>
        <v>1.395</v>
      </c>
      <c r="N59" s="84" t="s">
        <v>247</v>
      </c>
      <c r="O59" s="18"/>
      <c r="Z59" s="69">
        <f>IF(AQ59="5",BJ59,0)</f>
        <v>0</v>
      </c>
      <c r="AB59" s="69">
        <f>IF(AQ59="1",BH59,0)</f>
        <v>0</v>
      </c>
      <c r="AC59" s="69">
        <f>IF(AQ59="1",BI59,0)</f>
        <v>0</v>
      </c>
      <c r="AD59" s="69">
        <f>IF(AQ59="7",BH59,0)</f>
        <v>0</v>
      </c>
      <c r="AE59" s="69">
        <f>IF(AQ59="7",BI59,0)</f>
        <v>0</v>
      </c>
      <c r="AF59" s="69">
        <f>IF(AQ59="2",BH59,0)</f>
        <v>0</v>
      </c>
      <c r="AG59" s="69">
        <f>IF(AQ59="2",BI59,0)</f>
        <v>0</v>
      </c>
      <c r="AH59" s="69">
        <f>IF(AQ59="0",BJ59,0)</f>
        <v>0</v>
      </c>
      <c r="AI59" s="61"/>
      <c r="AJ59" s="51">
        <f>IF(AN59=0,K59,0)</f>
        <v>0</v>
      </c>
      <c r="AK59" s="51">
        <f>IF(AN59=15,K59,0)</f>
        <v>0</v>
      </c>
      <c r="AL59" s="51">
        <f>IF(AN59=21,K59,0)</f>
        <v>0</v>
      </c>
      <c r="AN59" s="69">
        <v>21</v>
      </c>
      <c r="AO59" s="69">
        <f>H59*0</f>
        <v>0</v>
      </c>
      <c r="AP59" s="69">
        <f>H59*(1-0)</f>
        <v>0</v>
      </c>
      <c r="AQ59" s="70" t="s">
        <v>74</v>
      </c>
      <c r="AV59" s="69">
        <f>AW59+AX59</f>
        <v>0</v>
      </c>
      <c r="AW59" s="69">
        <f>G59*AO59</f>
        <v>0</v>
      </c>
      <c r="AX59" s="69">
        <f>G59*AP59</f>
        <v>0</v>
      </c>
      <c r="AY59" s="72" t="s">
        <v>270</v>
      </c>
      <c r="AZ59" s="72" t="s">
        <v>279</v>
      </c>
      <c r="BA59" s="61" t="s">
        <v>281</v>
      </c>
      <c r="BC59" s="69">
        <f>AW59+AX59</f>
        <v>0</v>
      </c>
      <c r="BD59" s="69">
        <f>H59/(100-BE59)*100</f>
        <v>0</v>
      </c>
      <c r="BE59" s="69">
        <v>0</v>
      </c>
      <c r="BF59" s="69">
        <f>M59</f>
        <v>1.395</v>
      </c>
      <c r="BH59" s="51">
        <f>G59*AO59</f>
        <v>0</v>
      </c>
      <c r="BI59" s="51">
        <f>G59*AP59</f>
        <v>0</v>
      </c>
      <c r="BJ59" s="51">
        <f>G59*H59</f>
        <v>0</v>
      </c>
      <c r="BK59" s="51" t="s">
        <v>286</v>
      </c>
      <c r="BL59" s="69">
        <v>96</v>
      </c>
    </row>
    <row r="60" spans="1:64" ht="12.75">
      <c r="A60" s="35" t="s">
        <v>96</v>
      </c>
      <c r="B60" s="43"/>
      <c r="C60" s="43" t="s">
        <v>136</v>
      </c>
      <c r="D60" s="160" t="s">
        <v>201</v>
      </c>
      <c r="E60" s="157"/>
      <c r="F60" s="43" t="s">
        <v>225</v>
      </c>
      <c r="G60" s="51">
        <v>7.28</v>
      </c>
      <c r="H60" s="90"/>
      <c r="I60" s="51">
        <f>G60*AO60</f>
        <v>0</v>
      </c>
      <c r="J60" s="51">
        <f>G60*AP60</f>
        <v>0</v>
      </c>
      <c r="K60" s="51">
        <f>G60*H60</f>
        <v>0</v>
      </c>
      <c r="L60" s="51">
        <v>2</v>
      </c>
      <c r="M60" s="51">
        <f>G60*L60</f>
        <v>14.56</v>
      </c>
      <c r="N60" s="66" t="s">
        <v>246</v>
      </c>
      <c r="O60" s="18"/>
      <c r="Z60" s="69">
        <f>IF(AQ60="5",BJ60,0)</f>
        <v>0</v>
      </c>
      <c r="AB60" s="69">
        <f>IF(AQ60="1",BH60,0)</f>
        <v>0</v>
      </c>
      <c r="AC60" s="69">
        <f>IF(AQ60="1",BI60,0)</f>
        <v>0</v>
      </c>
      <c r="AD60" s="69">
        <f>IF(AQ60="7",BH60,0)</f>
        <v>0</v>
      </c>
      <c r="AE60" s="69">
        <f>IF(AQ60="7",BI60,0)</f>
        <v>0</v>
      </c>
      <c r="AF60" s="69">
        <f>IF(AQ60="2",BH60,0)</f>
        <v>0</v>
      </c>
      <c r="AG60" s="69">
        <f>IF(AQ60="2",BI60,0)</f>
        <v>0</v>
      </c>
      <c r="AH60" s="69">
        <f>IF(AQ60="0",BJ60,0)</f>
        <v>0</v>
      </c>
      <c r="AI60" s="61"/>
      <c r="AJ60" s="51">
        <f>IF(AN60=0,K60,0)</f>
        <v>0</v>
      </c>
      <c r="AK60" s="51">
        <f>IF(AN60=15,K60,0)</f>
        <v>0</v>
      </c>
      <c r="AL60" s="51">
        <f>IF(AN60=21,K60,0)</f>
        <v>0</v>
      </c>
      <c r="AN60" s="69">
        <v>21</v>
      </c>
      <c r="AO60" s="69">
        <f>H60*0</f>
        <v>0</v>
      </c>
      <c r="AP60" s="69">
        <f>H60*(1-0)</f>
        <v>0</v>
      </c>
      <c r="AQ60" s="70" t="s">
        <v>74</v>
      </c>
      <c r="AV60" s="69">
        <f>AW60+AX60</f>
        <v>0</v>
      </c>
      <c r="AW60" s="69">
        <f>G60*AO60</f>
        <v>0</v>
      </c>
      <c r="AX60" s="69">
        <f>G60*AP60</f>
        <v>0</v>
      </c>
      <c r="AY60" s="72" t="s">
        <v>270</v>
      </c>
      <c r="AZ60" s="72" t="s">
        <v>279</v>
      </c>
      <c r="BA60" s="61" t="s">
        <v>281</v>
      </c>
      <c r="BC60" s="69">
        <f>AW60+AX60</f>
        <v>0</v>
      </c>
      <c r="BD60" s="69">
        <f>H60/(100-BE60)*100</f>
        <v>0</v>
      </c>
      <c r="BE60" s="69">
        <v>0</v>
      </c>
      <c r="BF60" s="69">
        <f>M60</f>
        <v>14.56</v>
      </c>
      <c r="BH60" s="51">
        <f>G60*AO60</f>
        <v>0</v>
      </c>
      <c r="BI60" s="51">
        <f>G60*AP60</f>
        <v>0</v>
      </c>
      <c r="BJ60" s="51">
        <f>G60*H60</f>
        <v>0</v>
      </c>
      <c r="BK60" s="51" t="s">
        <v>286</v>
      </c>
      <c r="BL60" s="69">
        <v>96</v>
      </c>
    </row>
    <row r="61" spans="1:15" ht="12.75">
      <c r="A61" s="18"/>
      <c r="D61" s="46" t="s">
        <v>202</v>
      </c>
      <c r="E61" s="47"/>
      <c r="G61" s="52">
        <v>7.28</v>
      </c>
      <c r="N61" s="16"/>
      <c r="O61" s="18"/>
    </row>
    <row r="62" spans="1:47" ht="12.75">
      <c r="A62" s="77"/>
      <c r="B62" s="78"/>
      <c r="C62" s="78" t="s">
        <v>137</v>
      </c>
      <c r="D62" s="161" t="s">
        <v>203</v>
      </c>
      <c r="E62" s="159"/>
      <c r="F62" s="79" t="s">
        <v>73</v>
      </c>
      <c r="G62" s="79" t="s">
        <v>73</v>
      </c>
      <c r="H62" s="79"/>
      <c r="I62" s="80">
        <f>SUM(I63:I64)</f>
        <v>0</v>
      </c>
      <c r="J62" s="80">
        <f>SUM(J63:J64)</f>
        <v>0</v>
      </c>
      <c r="K62" s="80">
        <f>SUM(K63:K64)</f>
        <v>0</v>
      </c>
      <c r="L62" s="81"/>
      <c r="M62" s="80">
        <f>SUM(M63:M64)</f>
        <v>0.028404000000000002</v>
      </c>
      <c r="N62" s="82"/>
      <c r="O62" s="18"/>
      <c r="AI62" s="61"/>
      <c r="AS62" s="75">
        <f>SUM(AJ63:AJ64)</f>
        <v>0</v>
      </c>
      <c r="AT62" s="75">
        <f>SUM(AK63:AK64)</f>
        <v>0</v>
      </c>
      <c r="AU62" s="75">
        <f>SUM(AL63:AL64)</f>
        <v>0</v>
      </c>
    </row>
    <row r="63" spans="1:64" ht="12.75">
      <c r="A63" s="83" t="s">
        <v>97</v>
      </c>
      <c r="B63" s="17"/>
      <c r="C63" s="17" t="s">
        <v>138</v>
      </c>
      <c r="D63" s="117" t="s">
        <v>204</v>
      </c>
      <c r="E63" s="157"/>
      <c r="F63" s="17" t="s">
        <v>230</v>
      </c>
      <c r="G63" s="69">
        <v>12.1944</v>
      </c>
      <c r="H63" s="89"/>
      <c r="I63" s="69">
        <f>G63*AO63</f>
        <v>0</v>
      </c>
      <c r="J63" s="69">
        <f>G63*AP63</f>
        <v>0</v>
      </c>
      <c r="K63" s="69">
        <f>G63*H63</f>
        <v>0</v>
      </c>
      <c r="L63" s="69">
        <v>0</v>
      </c>
      <c r="M63" s="69">
        <f>G63*L63</f>
        <v>0</v>
      </c>
      <c r="N63" s="84" t="s">
        <v>247</v>
      </c>
      <c r="O63" s="18"/>
      <c r="Z63" s="69">
        <f>IF(AQ63="5",BJ63,0)</f>
        <v>0</v>
      </c>
      <c r="AB63" s="69">
        <f>IF(AQ63="1",BH63,0)</f>
        <v>0</v>
      </c>
      <c r="AC63" s="69">
        <f>IF(AQ63="1",BI63,0)</f>
        <v>0</v>
      </c>
      <c r="AD63" s="69">
        <f>IF(AQ63="7",BH63,0)</f>
        <v>0</v>
      </c>
      <c r="AE63" s="69">
        <f>IF(AQ63="7",BI63,0)</f>
        <v>0</v>
      </c>
      <c r="AF63" s="69">
        <f>IF(AQ63="2",BH63,0)</f>
        <v>0</v>
      </c>
      <c r="AG63" s="69">
        <f>IF(AQ63="2",BI63,0)</f>
        <v>0</v>
      </c>
      <c r="AH63" s="69">
        <f>IF(AQ63="0",BJ63,0)</f>
        <v>0</v>
      </c>
      <c r="AI63" s="61"/>
      <c r="AJ63" s="51">
        <f>IF(AN63=0,K63,0)</f>
        <v>0</v>
      </c>
      <c r="AK63" s="51">
        <f>IF(AN63=15,K63,0)</f>
        <v>0</v>
      </c>
      <c r="AL63" s="51">
        <f>IF(AN63=21,K63,0)</f>
        <v>0</v>
      </c>
      <c r="AN63" s="69">
        <v>21</v>
      </c>
      <c r="AO63" s="69">
        <f>H63*0</f>
        <v>0</v>
      </c>
      <c r="AP63" s="69">
        <f>H63*(1-0)</f>
        <v>0</v>
      </c>
      <c r="AQ63" s="70" t="s">
        <v>78</v>
      </c>
      <c r="AV63" s="69">
        <f>AW63+AX63</f>
        <v>0</v>
      </c>
      <c r="AW63" s="69">
        <f>G63*AO63</f>
        <v>0</v>
      </c>
      <c r="AX63" s="69">
        <f>G63*AP63</f>
        <v>0</v>
      </c>
      <c r="AY63" s="72" t="s">
        <v>271</v>
      </c>
      <c r="AZ63" s="72" t="s">
        <v>279</v>
      </c>
      <c r="BA63" s="61" t="s">
        <v>281</v>
      </c>
      <c r="BC63" s="69">
        <f>AW63+AX63</f>
        <v>0</v>
      </c>
      <c r="BD63" s="69">
        <f>H63/(100-BE63)*100</f>
        <v>0</v>
      </c>
      <c r="BE63" s="69">
        <v>0</v>
      </c>
      <c r="BF63" s="69">
        <f>M63</f>
        <v>0</v>
      </c>
      <c r="BH63" s="51">
        <f>G63*AO63</f>
        <v>0</v>
      </c>
      <c r="BI63" s="51">
        <f>G63*AP63</f>
        <v>0</v>
      </c>
      <c r="BJ63" s="51">
        <f>G63*H63</f>
        <v>0</v>
      </c>
      <c r="BK63" s="51" t="s">
        <v>286</v>
      </c>
      <c r="BL63" s="69">
        <v>97</v>
      </c>
    </row>
    <row r="64" spans="1:64" ht="12.75">
      <c r="A64" s="35" t="s">
        <v>98</v>
      </c>
      <c r="B64" s="43"/>
      <c r="C64" s="43" t="s">
        <v>139</v>
      </c>
      <c r="D64" s="160" t="s">
        <v>205</v>
      </c>
      <c r="E64" s="157"/>
      <c r="F64" s="43" t="s">
        <v>228</v>
      </c>
      <c r="G64" s="51">
        <v>10.8</v>
      </c>
      <c r="H64" s="90"/>
      <c r="I64" s="51">
        <f>G64*AO64</f>
        <v>0</v>
      </c>
      <c r="J64" s="51">
        <f>G64*AP64</f>
        <v>0</v>
      </c>
      <c r="K64" s="51">
        <f>G64*H64</f>
        <v>0</v>
      </c>
      <c r="L64" s="51">
        <v>0.00263</v>
      </c>
      <c r="M64" s="51">
        <f>G64*L64</f>
        <v>0.028404000000000002</v>
      </c>
      <c r="N64" s="66" t="s">
        <v>247</v>
      </c>
      <c r="O64" s="18"/>
      <c r="Z64" s="69">
        <f>IF(AQ64="5",BJ64,0)</f>
        <v>0</v>
      </c>
      <c r="AB64" s="69">
        <f>IF(AQ64="1",BH64,0)</f>
        <v>0</v>
      </c>
      <c r="AC64" s="69">
        <f>IF(AQ64="1",BI64,0)</f>
        <v>0</v>
      </c>
      <c r="AD64" s="69">
        <f>IF(AQ64="7",BH64,0)</f>
        <v>0</v>
      </c>
      <c r="AE64" s="69">
        <f>IF(AQ64="7",BI64,0)</f>
        <v>0</v>
      </c>
      <c r="AF64" s="69">
        <f>IF(AQ64="2",BH64,0)</f>
        <v>0</v>
      </c>
      <c r="AG64" s="69">
        <f>IF(AQ64="2",BI64,0)</f>
        <v>0</v>
      </c>
      <c r="AH64" s="69">
        <f>IF(AQ64="0",BJ64,0)</f>
        <v>0</v>
      </c>
      <c r="AI64" s="61"/>
      <c r="AJ64" s="51">
        <f>IF(AN64=0,K64,0)</f>
        <v>0</v>
      </c>
      <c r="AK64" s="51">
        <f>IF(AN64=15,K64,0)</f>
        <v>0</v>
      </c>
      <c r="AL64" s="51">
        <f>IF(AN64=21,K64,0)</f>
        <v>0</v>
      </c>
      <c r="AN64" s="69">
        <v>21</v>
      </c>
      <c r="AO64" s="69">
        <f>H64*0.326456972718283</f>
        <v>0</v>
      </c>
      <c r="AP64" s="69">
        <f>H64*(1-0.326456972718283)</f>
        <v>0</v>
      </c>
      <c r="AQ64" s="70" t="s">
        <v>74</v>
      </c>
      <c r="AV64" s="69">
        <f>AW64+AX64</f>
        <v>0</v>
      </c>
      <c r="AW64" s="69">
        <f>G64*AO64</f>
        <v>0</v>
      </c>
      <c r="AX64" s="69">
        <f>G64*AP64</f>
        <v>0</v>
      </c>
      <c r="AY64" s="72" t="s">
        <v>271</v>
      </c>
      <c r="AZ64" s="72" t="s">
        <v>279</v>
      </c>
      <c r="BA64" s="61" t="s">
        <v>281</v>
      </c>
      <c r="BC64" s="69">
        <f>AW64+AX64</f>
        <v>0</v>
      </c>
      <c r="BD64" s="69">
        <f>H64/(100-BE64)*100</f>
        <v>0</v>
      </c>
      <c r="BE64" s="69">
        <v>0</v>
      </c>
      <c r="BF64" s="69">
        <f>M64</f>
        <v>0.028404000000000002</v>
      </c>
      <c r="BH64" s="51">
        <f>G64*AO64</f>
        <v>0</v>
      </c>
      <c r="BI64" s="51">
        <f>G64*AP64</f>
        <v>0</v>
      </c>
      <c r="BJ64" s="51">
        <f>G64*H64</f>
        <v>0</v>
      </c>
      <c r="BK64" s="51" t="s">
        <v>286</v>
      </c>
      <c r="BL64" s="69">
        <v>97</v>
      </c>
    </row>
    <row r="65" spans="1:15" ht="12.75">
      <c r="A65" s="18"/>
      <c r="D65" s="46" t="s">
        <v>206</v>
      </c>
      <c r="E65" s="47"/>
      <c r="G65" s="52"/>
      <c r="N65" s="16"/>
      <c r="O65" s="18"/>
    </row>
    <row r="66" spans="1:15" ht="12.75">
      <c r="A66" s="18"/>
      <c r="D66" s="46" t="s">
        <v>207</v>
      </c>
      <c r="E66" s="47"/>
      <c r="G66" s="52">
        <v>10.8</v>
      </c>
      <c r="N66" s="16"/>
      <c r="O66" s="18"/>
    </row>
    <row r="67" spans="1:47" ht="12.75">
      <c r="A67" s="77"/>
      <c r="B67" s="78"/>
      <c r="C67" s="78" t="s">
        <v>140</v>
      </c>
      <c r="D67" s="161" t="s">
        <v>208</v>
      </c>
      <c r="E67" s="159"/>
      <c r="F67" s="79" t="s">
        <v>73</v>
      </c>
      <c r="G67" s="79" t="s">
        <v>73</v>
      </c>
      <c r="H67" s="79"/>
      <c r="I67" s="80">
        <f>SUM(I68:I76)</f>
        <v>0</v>
      </c>
      <c r="J67" s="80">
        <f>SUM(J68:J76)</f>
        <v>0</v>
      </c>
      <c r="K67" s="80">
        <f>SUM(K68:K76)</f>
        <v>0</v>
      </c>
      <c r="L67" s="81"/>
      <c r="M67" s="80">
        <f>SUM(M68:M76)</f>
        <v>0</v>
      </c>
      <c r="N67" s="82"/>
      <c r="O67" s="18"/>
      <c r="AI67" s="61"/>
      <c r="AS67" s="75">
        <f>SUM(AJ68:AJ76)</f>
        <v>0</v>
      </c>
      <c r="AT67" s="75">
        <f>SUM(AK68:AK76)</f>
        <v>0</v>
      </c>
      <c r="AU67" s="75">
        <f>SUM(AL68:AL76)</f>
        <v>0</v>
      </c>
    </row>
    <row r="68" spans="1:64" ht="12.75">
      <c r="A68" s="83" t="s">
        <v>99</v>
      </c>
      <c r="B68" s="17"/>
      <c r="C68" s="17" t="s">
        <v>141</v>
      </c>
      <c r="D68" s="117" t="s">
        <v>209</v>
      </c>
      <c r="E68" s="157"/>
      <c r="F68" s="17" t="s">
        <v>230</v>
      </c>
      <c r="G68" s="69">
        <v>14.6</v>
      </c>
      <c r="H68" s="89"/>
      <c r="I68" s="69">
        <f>G68*AO68</f>
        <v>0</v>
      </c>
      <c r="J68" s="69">
        <f>G68*AP68</f>
        <v>0</v>
      </c>
      <c r="K68" s="69">
        <f>G68*H68</f>
        <v>0</v>
      </c>
      <c r="L68" s="69">
        <v>0</v>
      </c>
      <c r="M68" s="69">
        <f>G68*L68</f>
        <v>0</v>
      </c>
      <c r="N68" s="84" t="s">
        <v>247</v>
      </c>
      <c r="O68" s="18"/>
      <c r="Z68" s="69">
        <f>IF(AQ68="5",BJ68,0)</f>
        <v>0</v>
      </c>
      <c r="AB68" s="69">
        <f>IF(AQ68="1",BH68,0)</f>
        <v>0</v>
      </c>
      <c r="AC68" s="69">
        <f>IF(AQ68="1",BI68,0)</f>
        <v>0</v>
      </c>
      <c r="AD68" s="69">
        <f>IF(AQ68="7",BH68,0)</f>
        <v>0</v>
      </c>
      <c r="AE68" s="69">
        <f>IF(AQ68="7",BI68,0)</f>
        <v>0</v>
      </c>
      <c r="AF68" s="69">
        <f>IF(AQ68="2",BH68,0)</f>
        <v>0</v>
      </c>
      <c r="AG68" s="69">
        <f>IF(AQ68="2",BI68,0)</f>
        <v>0</v>
      </c>
      <c r="AH68" s="69">
        <f>IF(AQ68="0",BJ68,0)</f>
        <v>0</v>
      </c>
      <c r="AI68" s="61"/>
      <c r="AJ68" s="51">
        <f>IF(AN68=0,K68,0)</f>
        <v>0</v>
      </c>
      <c r="AK68" s="51">
        <f>IF(AN68=15,K68,0)</f>
        <v>0</v>
      </c>
      <c r="AL68" s="51">
        <f>IF(AN68=21,K68,0)</f>
        <v>0</v>
      </c>
      <c r="AN68" s="69">
        <v>21</v>
      </c>
      <c r="AO68" s="69">
        <f>H68*0</f>
        <v>0</v>
      </c>
      <c r="AP68" s="69">
        <f>H68*(1-0)</f>
        <v>0</v>
      </c>
      <c r="AQ68" s="70" t="s">
        <v>78</v>
      </c>
      <c r="AV68" s="69">
        <f>AW68+AX68</f>
        <v>0</v>
      </c>
      <c r="AW68" s="69">
        <f>G68*AO68</f>
        <v>0</v>
      </c>
      <c r="AX68" s="69">
        <f>G68*AP68</f>
        <v>0</v>
      </c>
      <c r="AY68" s="72" t="s">
        <v>272</v>
      </c>
      <c r="AZ68" s="72" t="s">
        <v>279</v>
      </c>
      <c r="BA68" s="61" t="s">
        <v>281</v>
      </c>
      <c r="BC68" s="69">
        <f>AW68+AX68</f>
        <v>0</v>
      </c>
      <c r="BD68" s="69">
        <f>H68/(100-BE68)*100</f>
        <v>0</v>
      </c>
      <c r="BE68" s="69">
        <v>0</v>
      </c>
      <c r="BF68" s="69">
        <f>M68</f>
        <v>0</v>
      </c>
      <c r="BH68" s="51">
        <f>G68*AO68</f>
        <v>0</v>
      </c>
      <c r="BI68" s="51">
        <f>G68*AP68</f>
        <v>0</v>
      </c>
      <c r="BJ68" s="51">
        <f>G68*H68</f>
        <v>0</v>
      </c>
      <c r="BK68" s="51" t="s">
        <v>286</v>
      </c>
      <c r="BL68" s="69" t="s">
        <v>140</v>
      </c>
    </row>
    <row r="69" spans="1:15" ht="12.75">
      <c r="A69" s="18"/>
      <c r="B69" s="85"/>
      <c r="C69" s="85"/>
      <c r="D69" s="86" t="s">
        <v>210</v>
      </c>
      <c r="E69" s="86"/>
      <c r="F69" s="85"/>
      <c r="G69" s="87">
        <v>14.6</v>
      </c>
      <c r="H69" s="85"/>
      <c r="I69" s="85"/>
      <c r="J69" s="85"/>
      <c r="K69" s="85"/>
      <c r="L69" s="85"/>
      <c r="M69" s="85"/>
      <c r="N69" s="16"/>
      <c r="O69" s="18"/>
    </row>
    <row r="70" spans="1:64" ht="12.75">
      <c r="A70" s="83" t="s">
        <v>100</v>
      </c>
      <c r="B70" s="17"/>
      <c r="C70" s="17" t="s">
        <v>142</v>
      </c>
      <c r="D70" s="117" t="s">
        <v>211</v>
      </c>
      <c r="E70" s="157"/>
      <c r="F70" s="17" t="s">
        <v>230</v>
      </c>
      <c r="G70" s="69">
        <v>73</v>
      </c>
      <c r="H70" s="89"/>
      <c r="I70" s="69">
        <f>G70*AO70</f>
        <v>0</v>
      </c>
      <c r="J70" s="69">
        <f>G70*AP70</f>
        <v>0</v>
      </c>
      <c r="K70" s="69">
        <f>G70*H70</f>
        <v>0</v>
      </c>
      <c r="L70" s="69">
        <v>0</v>
      </c>
      <c r="M70" s="69">
        <f>G70*L70</f>
        <v>0</v>
      </c>
      <c r="N70" s="84" t="s">
        <v>247</v>
      </c>
      <c r="O70" s="18"/>
      <c r="Z70" s="69">
        <f>IF(AQ70="5",BJ70,0)</f>
        <v>0</v>
      </c>
      <c r="AB70" s="69">
        <f>IF(AQ70="1",BH70,0)</f>
        <v>0</v>
      </c>
      <c r="AC70" s="69">
        <f>IF(AQ70="1",BI70,0)</f>
        <v>0</v>
      </c>
      <c r="AD70" s="69">
        <f>IF(AQ70="7",BH70,0)</f>
        <v>0</v>
      </c>
      <c r="AE70" s="69">
        <f>IF(AQ70="7",BI70,0)</f>
        <v>0</v>
      </c>
      <c r="AF70" s="69">
        <f>IF(AQ70="2",BH70,0)</f>
        <v>0</v>
      </c>
      <c r="AG70" s="69">
        <f>IF(AQ70="2",BI70,0)</f>
        <v>0</v>
      </c>
      <c r="AH70" s="69">
        <f>IF(AQ70="0",BJ70,0)</f>
        <v>0</v>
      </c>
      <c r="AI70" s="61"/>
      <c r="AJ70" s="51">
        <f>IF(AN70=0,K70,0)</f>
        <v>0</v>
      </c>
      <c r="AK70" s="51">
        <f>IF(AN70=15,K70,0)</f>
        <v>0</v>
      </c>
      <c r="AL70" s="51">
        <f>IF(AN70=21,K70,0)</f>
        <v>0</v>
      </c>
      <c r="AN70" s="69">
        <v>21</v>
      </c>
      <c r="AO70" s="69">
        <f>H70*0</f>
        <v>0</v>
      </c>
      <c r="AP70" s="69">
        <f>H70*(1-0)</f>
        <v>0</v>
      </c>
      <c r="AQ70" s="70" t="s">
        <v>78</v>
      </c>
      <c r="AV70" s="69">
        <f>AW70+AX70</f>
        <v>0</v>
      </c>
      <c r="AW70" s="69">
        <f>G70*AO70</f>
        <v>0</v>
      </c>
      <c r="AX70" s="69">
        <f>G70*AP70</f>
        <v>0</v>
      </c>
      <c r="AY70" s="72" t="s">
        <v>272</v>
      </c>
      <c r="AZ70" s="72" t="s">
        <v>279</v>
      </c>
      <c r="BA70" s="61" t="s">
        <v>281</v>
      </c>
      <c r="BC70" s="69">
        <f>AW70+AX70</f>
        <v>0</v>
      </c>
      <c r="BD70" s="69">
        <f>H70/(100-BE70)*100</f>
        <v>0</v>
      </c>
      <c r="BE70" s="69">
        <v>0</v>
      </c>
      <c r="BF70" s="69">
        <f>M70</f>
        <v>0</v>
      </c>
      <c r="BH70" s="51">
        <f>G70*AO70</f>
        <v>0</v>
      </c>
      <c r="BI70" s="51">
        <f>G70*AP70</f>
        <v>0</v>
      </c>
      <c r="BJ70" s="51">
        <f>G70*H70</f>
        <v>0</v>
      </c>
      <c r="BK70" s="51" t="s">
        <v>286</v>
      </c>
      <c r="BL70" s="69" t="s">
        <v>140</v>
      </c>
    </row>
    <row r="71" spans="1:15" ht="12.75">
      <c r="A71" s="18"/>
      <c r="B71" s="85"/>
      <c r="C71" s="85"/>
      <c r="D71" s="86" t="s">
        <v>212</v>
      </c>
      <c r="E71" s="86"/>
      <c r="F71" s="85"/>
      <c r="G71" s="87">
        <v>73</v>
      </c>
      <c r="H71" s="85"/>
      <c r="I71" s="85"/>
      <c r="J71" s="85"/>
      <c r="K71" s="85"/>
      <c r="L71" s="85"/>
      <c r="M71" s="85"/>
      <c r="N71" s="16"/>
      <c r="O71" s="18"/>
    </row>
    <row r="72" spans="1:64" ht="12.75">
      <c r="A72" s="83" t="s">
        <v>101</v>
      </c>
      <c r="B72" s="17"/>
      <c r="C72" s="17" t="s">
        <v>143</v>
      </c>
      <c r="D72" s="117" t="s">
        <v>213</v>
      </c>
      <c r="E72" s="157"/>
      <c r="F72" s="17" t="s">
        <v>230</v>
      </c>
      <c r="G72" s="69">
        <v>14.6</v>
      </c>
      <c r="H72" s="89"/>
      <c r="I72" s="69">
        <f>G72*AO72</f>
        <v>0</v>
      </c>
      <c r="J72" s="69">
        <f>G72*AP72</f>
        <v>0</v>
      </c>
      <c r="K72" s="69">
        <f>G72*H72</f>
        <v>0</v>
      </c>
      <c r="L72" s="69">
        <v>0</v>
      </c>
      <c r="M72" s="69">
        <f>G72*L72</f>
        <v>0</v>
      </c>
      <c r="N72" s="84" t="s">
        <v>247</v>
      </c>
      <c r="O72" s="18"/>
      <c r="Z72" s="69">
        <f>IF(AQ72="5",BJ72,0)</f>
        <v>0</v>
      </c>
      <c r="AB72" s="69">
        <f>IF(AQ72="1",BH72,0)</f>
        <v>0</v>
      </c>
      <c r="AC72" s="69">
        <f>IF(AQ72="1",BI72,0)</f>
        <v>0</v>
      </c>
      <c r="AD72" s="69">
        <f>IF(AQ72="7",BH72,0)</f>
        <v>0</v>
      </c>
      <c r="AE72" s="69">
        <f>IF(AQ72="7",BI72,0)</f>
        <v>0</v>
      </c>
      <c r="AF72" s="69">
        <f>IF(AQ72="2",BH72,0)</f>
        <v>0</v>
      </c>
      <c r="AG72" s="69">
        <f>IF(AQ72="2",BI72,0)</f>
        <v>0</v>
      </c>
      <c r="AH72" s="69">
        <f>IF(AQ72="0",BJ72,0)</f>
        <v>0</v>
      </c>
      <c r="AI72" s="61"/>
      <c r="AJ72" s="51">
        <f>IF(AN72=0,K72,0)</f>
        <v>0</v>
      </c>
      <c r="AK72" s="51">
        <f>IF(AN72=15,K72,0)</f>
        <v>0</v>
      </c>
      <c r="AL72" s="51">
        <f>IF(AN72=21,K72,0)</f>
        <v>0</v>
      </c>
      <c r="AN72" s="69">
        <v>21</v>
      </c>
      <c r="AO72" s="69">
        <f>H72*0</f>
        <v>0</v>
      </c>
      <c r="AP72" s="69">
        <f>H72*(1-0)</f>
        <v>0</v>
      </c>
      <c r="AQ72" s="70" t="s">
        <v>78</v>
      </c>
      <c r="AV72" s="69">
        <f>AW72+AX72</f>
        <v>0</v>
      </c>
      <c r="AW72" s="69">
        <f>G72*AO72</f>
        <v>0</v>
      </c>
      <c r="AX72" s="69">
        <f>G72*AP72</f>
        <v>0</v>
      </c>
      <c r="AY72" s="72" t="s">
        <v>272</v>
      </c>
      <c r="AZ72" s="72" t="s">
        <v>279</v>
      </c>
      <c r="BA72" s="61" t="s">
        <v>281</v>
      </c>
      <c r="BC72" s="69">
        <f>AW72+AX72</f>
        <v>0</v>
      </c>
      <c r="BD72" s="69">
        <f>H72/(100-BE72)*100</f>
        <v>0</v>
      </c>
      <c r="BE72" s="69">
        <v>0</v>
      </c>
      <c r="BF72" s="69">
        <f>M72</f>
        <v>0</v>
      </c>
      <c r="BH72" s="51">
        <f>G72*AO72</f>
        <v>0</v>
      </c>
      <c r="BI72" s="51">
        <f>G72*AP72</f>
        <v>0</v>
      </c>
      <c r="BJ72" s="51">
        <f>G72*H72</f>
        <v>0</v>
      </c>
      <c r="BK72" s="51" t="s">
        <v>286</v>
      </c>
      <c r="BL72" s="69" t="s">
        <v>140</v>
      </c>
    </row>
    <row r="73" spans="1:64" ht="12.75">
      <c r="A73" s="83" t="s">
        <v>102</v>
      </c>
      <c r="B73" s="17"/>
      <c r="C73" s="17" t="s">
        <v>144</v>
      </c>
      <c r="D73" s="117" t="s">
        <v>214</v>
      </c>
      <c r="E73" s="157"/>
      <c r="F73" s="17" t="s">
        <v>230</v>
      </c>
      <c r="G73" s="69">
        <v>14.6</v>
      </c>
      <c r="H73" s="89"/>
      <c r="I73" s="69">
        <f>G73*AO73</f>
        <v>0</v>
      </c>
      <c r="J73" s="69">
        <f>G73*AP73</f>
        <v>0</v>
      </c>
      <c r="K73" s="69">
        <f>G73*H73</f>
        <v>0</v>
      </c>
      <c r="L73" s="69">
        <v>0</v>
      </c>
      <c r="M73" s="69">
        <f>G73*L73</f>
        <v>0</v>
      </c>
      <c r="N73" s="84" t="s">
        <v>247</v>
      </c>
      <c r="O73" s="18"/>
      <c r="Z73" s="69">
        <f>IF(AQ73="5",BJ73,0)</f>
        <v>0</v>
      </c>
      <c r="AB73" s="69">
        <f>IF(AQ73="1",BH73,0)</f>
        <v>0</v>
      </c>
      <c r="AC73" s="69">
        <f>IF(AQ73="1",BI73,0)</f>
        <v>0</v>
      </c>
      <c r="AD73" s="69">
        <f>IF(AQ73="7",BH73,0)</f>
        <v>0</v>
      </c>
      <c r="AE73" s="69">
        <f>IF(AQ73="7",BI73,0)</f>
        <v>0</v>
      </c>
      <c r="AF73" s="69">
        <f>IF(AQ73="2",BH73,0)</f>
        <v>0</v>
      </c>
      <c r="AG73" s="69">
        <f>IF(AQ73="2",BI73,0)</f>
        <v>0</v>
      </c>
      <c r="AH73" s="69">
        <f>IF(AQ73="0",BJ73,0)</f>
        <v>0</v>
      </c>
      <c r="AI73" s="61"/>
      <c r="AJ73" s="51">
        <f>IF(AN73=0,K73,0)</f>
        <v>0</v>
      </c>
      <c r="AK73" s="51">
        <f>IF(AN73=15,K73,0)</f>
        <v>0</v>
      </c>
      <c r="AL73" s="51">
        <f>IF(AN73=21,K73,0)</f>
        <v>0</v>
      </c>
      <c r="AN73" s="69">
        <v>21</v>
      </c>
      <c r="AO73" s="69">
        <f>H73*0</f>
        <v>0</v>
      </c>
      <c r="AP73" s="69">
        <f>H73*(1-0)</f>
        <v>0</v>
      </c>
      <c r="AQ73" s="70" t="s">
        <v>78</v>
      </c>
      <c r="AV73" s="69">
        <f>AW73+AX73</f>
        <v>0</v>
      </c>
      <c r="AW73" s="69">
        <f>G73*AO73</f>
        <v>0</v>
      </c>
      <c r="AX73" s="69">
        <f>G73*AP73</f>
        <v>0</v>
      </c>
      <c r="AY73" s="72" t="s">
        <v>272</v>
      </c>
      <c r="AZ73" s="72" t="s">
        <v>279</v>
      </c>
      <c r="BA73" s="61" t="s">
        <v>281</v>
      </c>
      <c r="BC73" s="69">
        <f>AW73+AX73</f>
        <v>0</v>
      </c>
      <c r="BD73" s="69">
        <f>H73/(100-BE73)*100</f>
        <v>0</v>
      </c>
      <c r="BE73" s="69">
        <v>0</v>
      </c>
      <c r="BF73" s="69">
        <f>M73</f>
        <v>0</v>
      </c>
      <c r="BH73" s="51">
        <f>G73*AO73</f>
        <v>0</v>
      </c>
      <c r="BI73" s="51">
        <f>G73*AP73</f>
        <v>0</v>
      </c>
      <c r="BJ73" s="51">
        <f>G73*H73</f>
        <v>0</v>
      </c>
      <c r="BK73" s="51" t="s">
        <v>286</v>
      </c>
      <c r="BL73" s="69" t="s">
        <v>140</v>
      </c>
    </row>
    <row r="74" spans="1:64" ht="12.75">
      <c r="A74" s="83" t="s">
        <v>103</v>
      </c>
      <c r="B74" s="17"/>
      <c r="C74" s="17" t="s">
        <v>145</v>
      </c>
      <c r="D74" s="117" t="s">
        <v>215</v>
      </c>
      <c r="E74" s="157"/>
      <c r="F74" s="17" t="s">
        <v>230</v>
      </c>
      <c r="G74" s="69">
        <v>14.6</v>
      </c>
      <c r="H74" s="89"/>
      <c r="I74" s="69">
        <f>G74*AO74</f>
        <v>0</v>
      </c>
      <c r="J74" s="69">
        <f>G74*AP74</f>
        <v>0</v>
      </c>
      <c r="K74" s="69">
        <f>G74*H74</f>
        <v>0</v>
      </c>
      <c r="L74" s="69">
        <v>0</v>
      </c>
      <c r="M74" s="69">
        <f>G74*L74</f>
        <v>0</v>
      </c>
      <c r="N74" s="84" t="s">
        <v>247</v>
      </c>
      <c r="O74" s="18"/>
      <c r="Z74" s="69">
        <f>IF(AQ74="5",BJ74,0)</f>
        <v>0</v>
      </c>
      <c r="AB74" s="69">
        <f>IF(AQ74="1",BH74,0)</f>
        <v>0</v>
      </c>
      <c r="AC74" s="69">
        <f>IF(AQ74="1",BI74,0)</f>
        <v>0</v>
      </c>
      <c r="AD74" s="69">
        <f>IF(AQ74="7",BH74,0)</f>
        <v>0</v>
      </c>
      <c r="AE74" s="69">
        <f>IF(AQ74="7",BI74,0)</f>
        <v>0</v>
      </c>
      <c r="AF74" s="69">
        <f>IF(AQ74="2",BH74,0)</f>
        <v>0</v>
      </c>
      <c r="AG74" s="69">
        <f>IF(AQ74="2",BI74,0)</f>
        <v>0</v>
      </c>
      <c r="AH74" s="69">
        <f>IF(AQ74="0",BJ74,0)</f>
        <v>0</v>
      </c>
      <c r="AI74" s="61"/>
      <c r="AJ74" s="51">
        <f>IF(AN74=0,K74,0)</f>
        <v>0</v>
      </c>
      <c r="AK74" s="51">
        <f>IF(AN74=15,K74,0)</f>
        <v>0</v>
      </c>
      <c r="AL74" s="51">
        <f>IF(AN74=21,K74,0)</f>
        <v>0</v>
      </c>
      <c r="AN74" s="69">
        <v>21</v>
      </c>
      <c r="AO74" s="69">
        <f>H74*0</f>
        <v>0</v>
      </c>
      <c r="AP74" s="69">
        <f>H74*(1-0)</f>
        <v>0</v>
      </c>
      <c r="AQ74" s="70" t="s">
        <v>78</v>
      </c>
      <c r="AV74" s="69">
        <f>AW74+AX74</f>
        <v>0</v>
      </c>
      <c r="AW74" s="69">
        <f>G74*AO74</f>
        <v>0</v>
      </c>
      <c r="AX74" s="69">
        <f>G74*AP74</f>
        <v>0</v>
      </c>
      <c r="AY74" s="72" t="s">
        <v>272</v>
      </c>
      <c r="AZ74" s="72" t="s">
        <v>279</v>
      </c>
      <c r="BA74" s="61" t="s">
        <v>281</v>
      </c>
      <c r="BC74" s="69">
        <f>AW74+AX74</f>
        <v>0</v>
      </c>
      <c r="BD74" s="69">
        <f>H74/(100-BE74)*100</f>
        <v>0</v>
      </c>
      <c r="BE74" s="69">
        <v>0</v>
      </c>
      <c r="BF74" s="69">
        <f>M74</f>
        <v>0</v>
      </c>
      <c r="BH74" s="51">
        <f>G74*AO74</f>
        <v>0</v>
      </c>
      <c r="BI74" s="51">
        <f>G74*AP74</f>
        <v>0</v>
      </c>
      <c r="BJ74" s="51">
        <f>G74*H74</f>
        <v>0</v>
      </c>
      <c r="BK74" s="51" t="s">
        <v>286</v>
      </c>
      <c r="BL74" s="69" t="s">
        <v>140</v>
      </c>
    </row>
    <row r="75" spans="1:15" ht="12.75">
      <c r="A75" s="18"/>
      <c r="B75" s="85"/>
      <c r="C75" s="85"/>
      <c r="D75" s="86" t="s">
        <v>210</v>
      </c>
      <c r="E75" s="86"/>
      <c r="F75" s="85"/>
      <c r="G75" s="87">
        <v>14.6</v>
      </c>
      <c r="H75" s="85"/>
      <c r="I75" s="85"/>
      <c r="J75" s="85"/>
      <c r="K75" s="85"/>
      <c r="L75" s="85"/>
      <c r="M75" s="85"/>
      <c r="N75" s="16"/>
      <c r="O75" s="18"/>
    </row>
    <row r="76" spans="1:64" ht="12.75">
      <c r="A76" s="83" t="s">
        <v>104</v>
      </c>
      <c r="B76" s="17"/>
      <c r="C76" s="17" t="s">
        <v>146</v>
      </c>
      <c r="D76" s="117" t="s">
        <v>216</v>
      </c>
      <c r="E76" s="157"/>
      <c r="F76" s="17" t="s">
        <v>230</v>
      </c>
      <c r="G76" s="69">
        <v>14.6</v>
      </c>
      <c r="H76" s="89"/>
      <c r="I76" s="69">
        <f>G76*AO76</f>
        <v>0</v>
      </c>
      <c r="J76" s="69">
        <f>G76*AP76</f>
        <v>0</v>
      </c>
      <c r="K76" s="69">
        <f>G76*H76</f>
        <v>0</v>
      </c>
      <c r="L76" s="69">
        <v>0</v>
      </c>
      <c r="M76" s="69">
        <f>G76*L76</f>
        <v>0</v>
      </c>
      <c r="N76" s="84" t="s">
        <v>247</v>
      </c>
      <c r="O76" s="18"/>
      <c r="Z76" s="69">
        <f>IF(AQ76="5",BJ76,0)</f>
        <v>0</v>
      </c>
      <c r="AB76" s="69">
        <f>IF(AQ76="1",BH76,0)</f>
        <v>0</v>
      </c>
      <c r="AC76" s="69">
        <f>IF(AQ76="1",BI76,0)</f>
        <v>0</v>
      </c>
      <c r="AD76" s="69">
        <f>IF(AQ76="7",BH76,0)</f>
        <v>0</v>
      </c>
      <c r="AE76" s="69">
        <f>IF(AQ76="7",BI76,0)</f>
        <v>0</v>
      </c>
      <c r="AF76" s="69">
        <f>IF(AQ76="2",BH76,0)</f>
        <v>0</v>
      </c>
      <c r="AG76" s="69">
        <f>IF(AQ76="2",BI76,0)</f>
        <v>0</v>
      </c>
      <c r="AH76" s="69">
        <f>IF(AQ76="0",BJ76,0)</f>
        <v>0</v>
      </c>
      <c r="AI76" s="61"/>
      <c r="AJ76" s="51">
        <f>IF(AN76=0,K76,0)</f>
        <v>0</v>
      </c>
      <c r="AK76" s="51">
        <f>IF(AN76=15,K76,0)</f>
        <v>0</v>
      </c>
      <c r="AL76" s="51">
        <f>IF(AN76=21,K76,0)</f>
        <v>0</v>
      </c>
      <c r="AN76" s="69">
        <v>21</v>
      </c>
      <c r="AO76" s="69">
        <f>H76*0</f>
        <v>0</v>
      </c>
      <c r="AP76" s="69">
        <f>H76*(1-0)</f>
        <v>0</v>
      </c>
      <c r="AQ76" s="70" t="s">
        <v>78</v>
      </c>
      <c r="AV76" s="69">
        <f>AW76+AX76</f>
        <v>0</v>
      </c>
      <c r="AW76" s="69">
        <f>G76*AO76</f>
        <v>0</v>
      </c>
      <c r="AX76" s="69">
        <f>G76*AP76</f>
        <v>0</v>
      </c>
      <c r="AY76" s="72" t="s">
        <v>272</v>
      </c>
      <c r="AZ76" s="72" t="s">
        <v>279</v>
      </c>
      <c r="BA76" s="61" t="s">
        <v>281</v>
      </c>
      <c r="BC76" s="69">
        <f>AW76+AX76</f>
        <v>0</v>
      </c>
      <c r="BD76" s="69">
        <f>H76/(100-BE76)*100</f>
        <v>0</v>
      </c>
      <c r="BE76" s="69">
        <v>0</v>
      </c>
      <c r="BF76" s="69">
        <f>M76</f>
        <v>0</v>
      </c>
      <c r="BH76" s="51">
        <f>G76*AO76</f>
        <v>0</v>
      </c>
      <c r="BI76" s="51">
        <f>G76*AP76</f>
        <v>0</v>
      </c>
      <c r="BJ76" s="51">
        <f>G76*H76</f>
        <v>0</v>
      </c>
      <c r="BK76" s="51" t="s">
        <v>286</v>
      </c>
      <c r="BL76" s="69" t="s">
        <v>140</v>
      </c>
    </row>
    <row r="77" spans="1:47" ht="12.75">
      <c r="A77" s="34"/>
      <c r="B77" s="42"/>
      <c r="C77" s="42"/>
      <c r="D77" s="158" t="s">
        <v>10</v>
      </c>
      <c r="E77" s="159"/>
      <c r="F77" s="49" t="s">
        <v>73</v>
      </c>
      <c r="G77" s="49" t="s">
        <v>73</v>
      </c>
      <c r="H77" s="49"/>
      <c r="I77" s="75">
        <f>SUM(I78:I81)</f>
        <v>0</v>
      </c>
      <c r="J77" s="75">
        <f>SUM(J78:J81)</f>
        <v>0</v>
      </c>
      <c r="K77" s="75">
        <f>SUM(K78:K81)</f>
        <v>0</v>
      </c>
      <c r="L77" s="61"/>
      <c r="M77" s="75">
        <f>SUM(M78:M81)</f>
        <v>0.5773999999999999</v>
      </c>
      <c r="N77" s="65"/>
      <c r="O77" s="18"/>
      <c r="AI77" s="61"/>
      <c r="AS77" s="75">
        <f>SUM(AJ78:AJ81)</f>
        <v>0</v>
      </c>
      <c r="AT77" s="75">
        <f>SUM(AK78:AK81)</f>
        <v>0</v>
      </c>
      <c r="AU77" s="75">
        <f>SUM(AL78:AL81)</f>
        <v>0</v>
      </c>
    </row>
    <row r="78" spans="1:64" ht="12.75">
      <c r="A78" s="36" t="s">
        <v>105</v>
      </c>
      <c r="B78" s="44"/>
      <c r="C78" s="44" t="s">
        <v>147</v>
      </c>
      <c r="D78" s="152" t="s">
        <v>217</v>
      </c>
      <c r="E78" s="153"/>
      <c r="F78" s="44" t="s">
        <v>227</v>
      </c>
      <c r="G78" s="53">
        <v>33</v>
      </c>
      <c r="H78" s="91"/>
      <c r="I78" s="53">
        <f>G78*AO78</f>
        <v>0</v>
      </c>
      <c r="J78" s="53">
        <f>G78*AP78</f>
        <v>0</v>
      </c>
      <c r="K78" s="53">
        <f>G78*H78</f>
        <v>0</v>
      </c>
      <c r="L78" s="53">
        <v>0.0048</v>
      </c>
      <c r="M78" s="53">
        <f>G78*L78</f>
        <v>0.15839999999999999</v>
      </c>
      <c r="N78" s="67" t="s">
        <v>247</v>
      </c>
      <c r="O78" s="18"/>
      <c r="Z78" s="69">
        <f>IF(AQ78="5",BJ78,0)</f>
        <v>0</v>
      </c>
      <c r="AB78" s="69">
        <f>IF(AQ78="1",BH78,0)</f>
        <v>0</v>
      </c>
      <c r="AC78" s="69">
        <f>IF(AQ78="1",BI78,0)</f>
        <v>0</v>
      </c>
      <c r="AD78" s="69">
        <f>IF(AQ78="7",BH78,0)</f>
        <v>0</v>
      </c>
      <c r="AE78" s="69">
        <f>IF(AQ78="7",BI78,0)</f>
        <v>0</v>
      </c>
      <c r="AF78" s="69">
        <f>IF(AQ78="2",BH78,0)</f>
        <v>0</v>
      </c>
      <c r="AG78" s="69">
        <f>IF(AQ78="2",BI78,0)</f>
        <v>0</v>
      </c>
      <c r="AH78" s="69">
        <f>IF(AQ78="0",BJ78,0)</f>
        <v>0</v>
      </c>
      <c r="AI78" s="61"/>
      <c r="AJ78" s="53">
        <f>IF(AN78=0,K78,0)</f>
        <v>0</v>
      </c>
      <c r="AK78" s="53">
        <f>IF(AN78=15,K78,0)</f>
        <v>0</v>
      </c>
      <c r="AL78" s="53">
        <f>IF(AN78=21,K78,0)</f>
        <v>0</v>
      </c>
      <c r="AN78" s="69">
        <v>21</v>
      </c>
      <c r="AO78" s="69">
        <f>H78*1</f>
        <v>0</v>
      </c>
      <c r="AP78" s="69">
        <f>H78*(1-1)</f>
        <v>0</v>
      </c>
      <c r="AQ78" s="71" t="s">
        <v>257</v>
      </c>
      <c r="AV78" s="69">
        <f>AW78+AX78</f>
        <v>0</v>
      </c>
      <c r="AW78" s="69">
        <f>G78*AO78</f>
        <v>0</v>
      </c>
      <c r="AX78" s="69">
        <f>G78*AP78</f>
        <v>0</v>
      </c>
      <c r="AY78" s="72" t="s">
        <v>273</v>
      </c>
      <c r="AZ78" s="72" t="s">
        <v>280</v>
      </c>
      <c r="BA78" s="61" t="s">
        <v>281</v>
      </c>
      <c r="BC78" s="69">
        <f>AW78+AX78</f>
        <v>0</v>
      </c>
      <c r="BD78" s="69">
        <f>H78/(100-BE78)*100</f>
        <v>0</v>
      </c>
      <c r="BE78" s="69">
        <v>0</v>
      </c>
      <c r="BF78" s="69">
        <f>M78</f>
        <v>0.15839999999999999</v>
      </c>
      <c r="BH78" s="53">
        <f>G78*AO78</f>
        <v>0</v>
      </c>
      <c r="BI78" s="53">
        <f>G78*AP78</f>
        <v>0</v>
      </c>
      <c r="BJ78" s="53">
        <f>G78*H78</f>
        <v>0</v>
      </c>
      <c r="BK78" s="53" t="s">
        <v>287</v>
      </c>
      <c r="BL78" s="69"/>
    </row>
    <row r="79" spans="1:64" ht="12.75">
      <c r="A79" s="36" t="s">
        <v>106</v>
      </c>
      <c r="B79" s="44"/>
      <c r="C79" s="44" t="s">
        <v>148</v>
      </c>
      <c r="D79" s="152" t="s">
        <v>218</v>
      </c>
      <c r="E79" s="153"/>
      <c r="F79" s="44" t="s">
        <v>227</v>
      </c>
      <c r="G79" s="53">
        <v>32</v>
      </c>
      <c r="H79" s="91"/>
      <c r="I79" s="53">
        <f>G79*AO79</f>
        <v>0</v>
      </c>
      <c r="J79" s="53">
        <f>G79*AP79</f>
        <v>0</v>
      </c>
      <c r="K79" s="53">
        <f>G79*H79</f>
        <v>0</v>
      </c>
      <c r="L79" s="53">
        <v>0.0129</v>
      </c>
      <c r="M79" s="53">
        <f>G79*L79</f>
        <v>0.4128</v>
      </c>
      <c r="N79" s="67" t="s">
        <v>148</v>
      </c>
      <c r="O79" s="18"/>
      <c r="Z79" s="69">
        <f>IF(AQ79="5",BJ79,0)</f>
        <v>0</v>
      </c>
      <c r="AB79" s="69">
        <f>IF(AQ79="1",BH79,0)</f>
        <v>0</v>
      </c>
      <c r="AC79" s="69">
        <f>IF(AQ79="1",BI79,0)</f>
        <v>0</v>
      </c>
      <c r="AD79" s="69">
        <f>IF(AQ79="7",BH79,0)</f>
        <v>0</v>
      </c>
      <c r="AE79" s="69">
        <f>IF(AQ79="7",BI79,0)</f>
        <v>0</v>
      </c>
      <c r="AF79" s="69">
        <f>IF(AQ79="2",BH79,0)</f>
        <v>0</v>
      </c>
      <c r="AG79" s="69">
        <f>IF(AQ79="2",BI79,0)</f>
        <v>0</v>
      </c>
      <c r="AH79" s="69">
        <f>IF(AQ79="0",BJ79,0)</f>
        <v>0</v>
      </c>
      <c r="AI79" s="61"/>
      <c r="AJ79" s="53">
        <f>IF(AN79=0,K79,0)</f>
        <v>0</v>
      </c>
      <c r="AK79" s="53">
        <f>IF(AN79=15,K79,0)</f>
        <v>0</v>
      </c>
      <c r="AL79" s="53">
        <f>IF(AN79=21,K79,0)</f>
        <v>0</v>
      </c>
      <c r="AN79" s="69">
        <v>21</v>
      </c>
      <c r="AO79" s="69">
        <f>H79*1</f>
        <v>0</v>
      </c>
      <c r="AP79" s="69">
        <f>H79*(1-1)</f>
        <v>0</v>
      </c>
      <c r="AQ79" s="71" t="s">
        <v>257</v>
      </c>
      <c r="AV79" s="69">
        <f>AW79+AX79</f>
        <v>0</v>
      </c>
      <c r="AW79" s="69">
        <f>G79*AO79</f>
        <v>0</v>
      </c>
      <c r="AX79" s="69">
        <f>G79*AP79</f>
        <v>0</v>
      </c>
      <c r="AY79" s="72" t="s">
        <v>273</v>
      </c>
      <c r="AZ79" s="72" t="s">
        <v>280</v>
      </c>
      <c r="BA79" s="61" t="s">
        <v>281</v>
      </c>
      <c r="BC79" s="69">
        <f>AW79+AX79</f>
        <v>0</v>
      </c>
      <c r="BD79" s="69">
        <f>H79/(100-BE79)*100</f>
        <v>0</v>
      </c>
      <c r="BE79" s="69">
        <v>0</v>
      </c>
      <c r="BF79" s="69">
        <f>M79</f>
        <v>0.4128</v>
      </c>
      <c r="BH79" s="53">
        <f>G79*AO79</f>
        <v>0</v>
      </c>
      <c r="BI79" s="53">
        <f>G79*AP79</f>
        <v>0</v>
      </c>
      <c r="BJ79" s="53">
        <f>G79*H79</f>
        <v>0</v>
      </c>
      <c r="BK79" s="53" t="s">
        <v>287</v>
      </c>
      <c r="BL79" s="69"/>
    </row>
    <row r="80" spans="1:64" ht="12.75">
      <c r="A80" s="36" t="s">
        <v>107</v>
      </c>
      <c r="B80" s="44"/>
      <c r="C80" s="44" t="s">
        <v>149</v>
      </c>
      <c r="D80" s="152" t="s">
        <v>219</v>
      </c>
      <c r="E80" s="153"/>
      <c r="F80" s="44" t="s">
        <v>231</v>
      </c>
      <c r="G80" s="53">
        <v>1</v>
      </c>
      <c r="H80" s="91"/>
      <c r="I80" s="53">
        <f>G80*AO80</f>
        <v>0</v>
      </c>
      <c r="J80" s="53">
        <f>G80*AP80</f>
        <v>0</v>
      </c>
      <c r="K80" s="53">
        <f>G80*H80</f>
        <v>0</v>
      </c>
      <c r="L80" s="53">
        <v>0</v>
      </c>
      <c r="M80" s="53">
        <f>G80*L80</f>
        <v>0</v>
      </c>
      <c r="N80" s="67"/>
      <c r="O80" s="18"/>
      <c r="Z80" s="69">
        <f>IF(AQ80="5",BJ80,0)</f>
        <v>0</v>
      </c>
      <c r="AB80" s="69">
        <f>IF(AQ80="1",BH80,0)</f>
        <v>0</v>
      </c>
      <c r="AC80" s="69">
        <f>IF(AQ80="1",BI80,0)</f>
        <v>0</v>
      </c>
      <c r="AD80" s="69">
        <f>IF(AQ80="7",BH80,0)</f>
        <v>0</v>
      </c>
      <c r="AE80" s="69">
        <f>IF(AQ80="7",BI80,0)</f>
        <v>0</v>
      </c>
      <c r="AF80" s="69">
        <f>IF(AQ80="2",BH80,0)</f>
        <v>0</v>
      </c>
      <c r="AG80" s="69">
        <f>IF(AQ80="2",BI80,0)</f>
        <v>0</v>
      </c>
      <c r="AH80" s="69">
        <f>IF(AQ80="0",BJ80,0)</f>
        <v>0</v>
      </c>
      <c r="AI80" s="61"/>
      <c r="AJ80" s="53">
        <f>IF(AN80=0,K80,0)</f>
        <v>0</v>
      </c>
      <c r="AK80" s="53">
        <f>IF(AN80=15,K80,0)</f>
        <v>0</v>
      </c>
      <c r="AL80" s="53">
        <f>IF(AN80=21,K80,0)</f>
        <v>0</v>
      </c>
      <c r="AN80" s="69">
        <v>21</v>
      </c>
      <c r="AO80" s="69">
        <f>H80*1</f>
        <v>0</v>
      </c>
      <c r="AP80" s="69">
        <f>H80*(1-1)</f>
        <v>0</v>
      </c>
      <c r="AQ80" s="71" t="s">
        <v>257</v>
      </c>
      <c r="AV80" s="69">
        <f>AW80+AX80</f>
        <v>0</v>
      </c>
      <c r="AW80" s="69">
        <f>G80*AO80</f>
        <v>0</v>
      </c>
      <c r="AX80" s="69">
        <f>G80*AP80</f>
        <v>0</v>
      </c>
      <c r="AY80" s="72" t="s">
        <v>273</v>
      </c>
      <c r="AZ80" s="72" t="s">
        <v>280</v>
      </c>
      <c r="BA80" s="61" t="s">
        <v>281</v>
      </c>
      <c r="BC80" s="69">
        <f>AW80+AX80</f>
        <v>0</v>
      </c>
      <c r="BD80" s="69">
        <f>H80/(100-BE80)*100</f>
        <v>0</v>
      </c>
      <c r="BE80" s="69">
        <v>0</v>
      </c>
      <c r="BF80" s="69">
        <f>M80</f>
        <v>0</v>
      </c>
      <c r="BH80" s="53">
        <f>G80*AO80</f>
        <v>0</v>
      </c>
      <c r="BI80" s="53">
        <f>G80*AP80</f>
        <v>0</v>
      </c>
      <c r="BJ80" s="53">
        <f>G80*H80</f>
        <v>0</v>
      </c>
      <c r="BK80" s="53" t="s">
        <v>287</v>
      </c>
      <c r="BL80" s="69"/>
    </row>
    <row r="81" spans="1:64" ht="12.75">
      <c r="A81" s="37" t="s">
        <v>58</v>
      </c>
      <c r="B81" s="45"/>
      <c r="C81" s="45" t="s">
        <v>150</v>
      </c>
      <c r="D81" s="154" t="s">
        <v>220</v>
      </c>
      <c r="E81" s="155"/>
      <c r="F81" s="45" t="s">
        <v>229</v>
      </c>
      <c r="G81" s="54">
        <v>6.2</v>
      </c>
      <c r="H81" s="92"/>
      <c r="I81" s="54">
        <f>G81*AO81</f>
        <v>0</v>
      </c>
      <c r="J81" s="54">
        <f>G81*AP81</f>
        <v>0</v>
      </c>
      <c r="K81" s="54">
        <f>G81*H81</f>
        <v>0</v>
      </c>
      <c r="L81" s="54">
        <v>0.001</v>
      </c>
      <c r="M81" s="54">
        <f>G81*L81</f>
        <v>0.006200000000000001</v>
      </c>
      <c r="N81" s="68" t="s">
        <v>247</v>
      </c>
      <c r="O81" s="18"/>
      <c r="Z81" s="69">
        <f>IF(AQ81="5",BJ81,0)</f>
        <v>0</v>
      </c>
      <c r="AB81" s="69">
        <f>IF(AQ81="1",BH81,0)</f>
        <v>0</v>
      </c>
      <c r="AC81" s="69">
        <f>IF(AQ81="1",BI81,0)</f>
        <v>0</v>
      </c>
      <c r="AD81" s="69">
        <f>IF(AQ81="7",BH81,0)</f>
        <v>0</v>
      </c>
      <c r="AE81" s="69">
        <f>IF(AQ81="7",BI81,0)</f>
        <v>0</v>
      </c>
      <c r="AF81" s="69">
        <f>IF(AQ81="2",BH81,0)</f>
        <v>0</v>
      </c>
      <c r="AG81" s="69">
        <f>IF(AQ81="2",BI81,0)</f>
        <v>0</v>
      </c>
      <c r="AH81" s="69">
        <f>IF(AQ81="0",BJ81,0)</f>
        <v>0</v>
      </c>
      <c r="AI81" s="61"/>
      <c r="AJ81" s="53">
        <f>IF(AN81=0,K81,0)</f>
        <v>0</v>
      </c>
      <c r="AK81" s="53">
        <f>IF(AN81=15,K81,0)</f>
        <v>0</v>
      </c>
      <c r="AL81" s="53">
        <f>IF(AN81=21,K81,0)</f>
        <v>0</v>
      </c>
      <c r="AN81" s="69">
        <v>21</v>
      </c>
      <c r="AO81" s="69">
        <f>H81*1</f>
        <v>0</v>
      </c>
      <c r="AP81" s="69">
        <f>H81*(1-1)</f>
        <v>0</v>
      </c>
      <c r="AQ81" s="71" t="s">
        <v>257</v>
      </c>
      <c r="AV81" s="69">
        <f>AW81+AX81</f>
        <v>0</v>
      </c>
      <c r="AW81" s="69">
        <f>G81*AO81</f>
        <v>0</v>
      </c>
      <c r="AX81" s="69">
        <f>G81*AP81</f>
        <v>0</v>
      </c>
      <c r="AY81" s="72" t="s">
        <v>273</v>
      </c>
      <c r="AZ81" s="72" t="s">
        <v>280</v>
      </c>
      <c r="BA81" s="61" t="s">
        <v>281</v>
      </c>
      <c r="BC81" s="69">
        <f>AW81+AX81</f>
        <v>0</v>
      </c>
      <c r="BD81" s="69">
        <f>H81/(100-BE81)*100</f>
        <v>0</v>
      </c>
      <c r="BE81" s="69">
        <v>0</v>
      </c>
      <c r="BF81" s="69">
        <f>M81</f>
        <v>0.006200000000000001</v>
      </c>
      <c r="BH81" s="53">
        <f>G81*AO81</f>
        <v>0</v>
      </c>
      <c r="BI81" s="53">
        <f>G81*AP81</f>
        <v>0</v>
      </c>
      <c r="BJ81" s="53">
        <f>G81*H81</f>
        <v>0</v>
      </c>
      <c r="BK81" s="53" t="s">
        <v>287</v>
      </c>
      <c r="BL81" s="69"/>
    </row>
    <row r="82" spans="1:14" ht="12.75">
      <c r="A82" s="5"/>
      <c r="B82" s="5"/>
      <c r="C82" s="5"/>
      <c r="D82" s="5"/>
      <c r="E82" s="5"/>
      <c r="F82" s="5"/>
      <c r="G82" s="5"/>
      <c r="H82" s="5"/>
      <c r="I82" s="156" t="s">
        <v>237</v>
      </c>
      <c r="J82" s="128"/>
      <c r="K82" s="76">
        <f>K13+K15+K20+K23+K25+K30+K32+K35+K37+K41+K44+K52+K57+K62+K67+K77</f>
        <v>0</v>
      </c>
      <c r="L82" s="5"/>
      <c r="M82" s="5"/>
      <c r="N82" s="5"/>
    </row>
    <row r="83" ht="11.25" customHeight="1">
      <c r="A83" s="38" t="s">
        <v>18</v>
      </c>
    </row>
    <row r="84" spans="1:14" ht="12.75">
      <c r="A84" s="9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</sheetData>
  <sheetProtection/>
  <mergeCells count="83">
    <mergeCell ref="A1:N1"/>
    <mergeCell ref="A2:C3"/>
    <mergeCell ref="D2:D3"/>
    <mergeCell ref="E2:G3"/>
    <mergeCell ref="H2:H3"/>
    <mergeCell ref="I2:I3"/>
    <mergeCell ref="J2:N3"/>
    <mergeCell ref="A4:C5"/>
    <mergeCell ref="D4:D5"/>
    <mergeCell ref="E4:G5"/>
    <mergeCell ref="H4:H5"/>
    <mergeCell ref="I4:I5"/>
    <mergeCell ref="J4:N5"/>
    <mergeCell ref="A6:C7"/>
    <mergeCell ref="D6:D7"/>
    <mergeCell ref="E6:G7"/>
    <mergeCell ref="H6:H7"/>
    <mergeCell ref="I6:I7"/>
    <mergeCell ref="J6:N7"/>
    <mergeCell ref="A8:C9"/>
    <mergeCell ref="D8:D9"/>
    <mergeCell ref="E8:G9"/>
    <mergeCell ref="H8:H9"/>
    <mergeCell ref="I8:I9"/>
    <mergeCell ref="J8:N9"/>
    <mergeCell ref="D10:E10"/>
    <mergeCell ref="I10:K10"/>
    <mergeCell ref="L10:M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1:E41"/>
    <mergeCell ref="D42:E42"/>
    <mergeCell ref="D44:E44"/>
    <mergeCell ref="D45:E45"/>
    <mergeCell ref="D46:E46"/>
    <mergeCell ref="D51:E51"/>
    <mergeCell ref="D52:E52"/>
    <mergeCell ref="D53:E53"/>
    <mergeCell ref="D57:E57"/>
    <mergeCell ref="D58:E58"/>
    <mergeCell ref="D59:E59"/>
    <mergeCell ref="D60:E60"/>
    <mergeCell ref="D62:E62"/>
    <mergeCell ref="D63:E63"/>
    <mergeCell ref="D64:E64"/>
    <mergeCell ref="D67:E67"/>
    <mergeCell ref="D68:E68"/>
    <mergeCell ref="D70:E70"/>
    <mergeCell ref="D72:E72"/>
    <mergeCell ref="D80:E80"/>
    <mergeCell ref="D81:E81"/>
    <mergeCell ref="I82:J82"/>
    <mergeCell ref="A84:N84"/>
    <mergeCell ref="D73:E73"/>
    <mergeCell ref="D74:E74"/>
    <mergeCell ref="D76:E76"/>
    <mergeCell ref="D77:E77"/>
    <mergeCell ref="D78:E78"/>
    <mergeCell ref="D79:E7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Milan Ing.</cp:lastModifiedBy>
  <dcterms:modified xsi:type="dcterms:W3CDTF">2021-09-06T06:23:57Z</dcterms:modified>
  <cp:category/>
  <cp:version/>
  <cp:contentType/>
  <cp:contentStatus/>
</cp:coreProperties>
</file>